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einzLuděk\Documents\EU projekty\Spravedlivá transformace\Litvínov, Humanitas\Odobrné učebny\Dokumenty final 01292025\FINÁLNÍ VERZE PRO VŘb\105_IKT\"/>
    </mc:Choice>
  </mc:AlternateContent>
  <xr:revisionPtr revIDLastSave="0" documentId="13_ncr:1_{AD8D444F-7C9C-4516-8654-76234A58F3E5}" xr6:coauthVersionLast="47" xr6:coauthVersionMax="47" xr10:uidLastSave="{00000000-0000-0000-0000-000000000000}"/>
  <bookViews>
    <workbookView xWindow="-110" yWindow="-110" windowWidth="19420" windowHeight="11620" activeTab="2" xr2:uid="{00000000-000D-0000-FFFF-FFFF00000000}"/>
  </bookViews>
  <sheets>
    <sheet name="Krycí list" sheetId="1" r:id="rId1"/>
    <sheet name="Rekapitulace" sheetId="2" r:id="rId2"/>
    <sheet name="soupis oceněný" sheetId="3" r:id="rId3"/>
    <sheet name="#Figury" sheetId="4" state="hidden" r:id="rId4"/>
  </sheets>
  <definedNames>
    <definedName name="_xlnm.Print_Titles" localSheetId="1">Rekapitulace!$11:$13</definedName>
    <definedName name="_xlnm.Print_Titles" localSheetId="2">'soupis oceněný'!$11:$13</definedName>
    <definedName name="_xlnm.Print_Area" localSheetId="2">'soupis oceněný'!$A$1:$J$171</definedName>
    <definedName name="Z_65E3123D_ED26_44E3_A414_09EEEF825484_.wvu.Cols" localSheetId="1" hidden="1">Rekapitulace!#REF!</definedName>
    <definedName name="Z_65E3123D_ED26_44E3_A414_09EEEF825484_.wvu.Cols" localSheetId="2" hidden="1">'soupis oceněný'!#REF!,'soupis oceněný'!#REF!,'soupis oceněný'!#REF!</definedName>
    <definedName name="Z_65E3123D_ED26_44E3_A414_09EEEF825484_.wvu.PrintArea" localSheetId="2" hidden="1">'soupis oceněný'!$A$1:$J$171</definedName>
    <definedName name="Z_65E3123D_ED26_44E3_A414_09EEEF825484_.wvu.PrintTitles" localSheetId="1" hidden="1">Rekapitulace!$11:$13</definedName>
    <definedName name="Z_65E3123D_ED26_44E3_A414_09EEEF825484_.wvu.PrintTitles" localSheetId="2" hidden="1">'soupis oceněný'!$11:$13</definedName>
    <definedName name="Z_65E3123D_ED26_44E3_A414_09EEEF825484_.wvu.Rows" localSheetId="0" hidden="1">'Krycí list'!$1:$1,'Krycí list'!$3:$3,'Krycí list'!$6:$6,'Krycí list'!$8:$8,'Krycí list'!$10:$24</definedName>
    <definedName name="Z_65E3123D_ED26_44E3_A414_09EEEF825484_.wvu.Rows" localSheetId="2" hidden="1">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oceněný'!$69:$69,'soupis oceněný'!$71:$71,'soupis oceněný'!#REF!,'soupis oceněný'!#REF!,'soupis oceněný'!#REF!,'soupis oceněný'!$74:$75,'soupis oceněný'!$76:$76</definedName>
    <definedName name="Z_82B4F4D9_5370_4303_A97E_2A49E01AF629_.wvu.Cols" localSheetId="1" hidden="1">Rekapitulace!#REF!</definedName>
    <definedName name="Z_82B4F4D9_5370_4303_A97E_2A49E01AF629_.wvu.Cols" localSheetId="2" hidden="1">'soupis oceněný'!#REF!,'soupis oceněný'!#REF!,'soupis oceněný'!#REF!</definedName>
    <definedName name="Z_82B4F4D9_5370_4303_A97E_2A49E01AF629_.wvu.PrintArea" localSheetId="2" hidden="1">'soupis oceněný'!$A$1:$J$171</definedName>
    <definedName name="Z_82B4F4D9_5370_4303_A97E_2A49E01AF629_.wvu.PrintTitles" localSheetId="1" hidden="1">Rekapitulace!$11:$13</definedName>
    <definedName name="Z_82B4F4D9_5370_4303_A97E_2A49E01AF629_.wvu.PrintTitles" localSheetId="2" hidden="1">'soupis oceněný'!$11:$13</definedName>
    <definedName name="Z_82B4F4D9_5370_4303_A97E_2A49E01AF629_.wvu.Rows" localSheetId="0" hidden="1">'Krycí list'!$1:$1,'Krycí list'!$3:$3,'Krycí list'!$6:$6,'Krycí list'!$8:$8,'Krycí list'!$10:$24</definedName>
    <definedName name="Z_82B4F4D9_5370_4303_A97E_2A49E01AF629_.wvu.Rows" localSheetId="2" hidden="1">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oceněný'!$69:$69,'soupis oceněný'!$71:$71,'soupis oceněný'!#REF!,'soupis oceněný'!#REF!,'soupis oceněný'!#REF!,'soupis oceněný'!$74:$75,'soupis oceněný'!$76:$76</definedName>
    <definedName name="Z_D6CFA044_0C8C_4ECE_96A2_AFF3DD5E0425_.wvu.Cols" localSheetId="1" hidden="1">Rekapitulace!#REF!</definedName>
    <definedName name="Z_D6CFA044_0C8C_4ECE_96A2_AFF3DD5E0425_.wvu.Cols" localSheetId="2" hidden="1">'soupis oceněný'!#REF!,'soupis oceněný'!#REF!,'soupis oceněný'!#REF!</definedName>
    <definedName name="Z_D6CFA044_0C8C_4ECE_96A2_AFF3DD5E0425_.wvu.PrintArea" localSheetId="2" hidden="1">'soupis oceněný'!$A$1:$J$171</definedName>
    <definedName name="Z_D6CFA044_0C8C_4ECE_96A2_AFF3DD5E0425_.wvu.PrintTitles" localSheetId="1" hidden="1">Rekapitulace!$11:$13</definedName>
    <definedName name="Z_D6CFA044_0C8C_4ECE_96A2_AFF3DD5E0425_.wvu.PrintTitles" localSheetId="2" hidden="1">'soupis oceněný'!$11:$13</definedName>
    <definedName name="Z_D6CFA044_0C8C_4ECE_96A2_AFF3DD5E0425_.wvu.Rows" localSheetId="0" hidden="1">'Krycí list'!$1:$1,'Krycí list'!$3:$3,'Krycí list'!$6:$6,'Krycí list'!$8:$8,'Krycí list'!$10:$24</definedName>
    <definedName name="Z_D6CFA044_0C8C_4ECE_96A2_AFF3DD5E0425_.wvu.Rows" localSheetId="2" hidden="1">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oceněný'!#REF!,'soupis oceněný'!$69:$69,'soupis oceněný'!$71:$71,'soupis oceněný'!#REF!,'soupis oceněný'!#REF!,'soupis oceněný'!#REF!,'soupis oceněný'!$74:$75,'soupis oceněný'!$76:$76</definedName>
  </definedNames>
  <calcPr calcId="191029"/>
  <customWorkbookViews>
    <customWorkbookView name="Petr Smolík – osobní zobrazení" guid="{D6CFA044-0C8C-4ECE-96A2-AFF3DD5E0425}" mergeInterval="0" personalView="1" maximized="1" xWindow="1911" yWindow="-9" windowWidth="1938" windowHeight="1048" activeSheetId="3"/>
    <customWorkbookView name="Vladimír Lazárek – osobní zobrazení" guid="{82B4F4D9-5370-4303-A97E-2A49E01AF629}" mergeInterval="0" personalView="1" maximized="1" xWindow="-8" yWindow="-8" windowWidth="1936" windowHeight="1056" activeSheetId="3"/>
    <customWorkbookView name="Sebastian Fenyk – osobní zobrazení" guid="{65E3123D-ED26-44E3-A414-09EEEF825484}" mergeInterval="0" personalView="1" maximized="1" xWindow="-8" yWindow="-8" windowWidth="1936" windowHeight="1056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5" i="3" l="1"/>
  <c r="K124" i="3"/>
  <c r="K123" i="3"/>
  <c r="I171" i="3" l="1"/>
  <c r="I168" i="3"/>
  <c r="I166" i="3"/>
  <c r="I163" i="3"/>
  <c r="I162" i="3"/>
  <c r="I161" i="3"/>
  <c r="I160" i="3"/>
  <c r="I159" i="3" s="1"/>
  <c r="I158" i="3"/>
  <c r="I157" i="3"/>
  <c r="I155" i="3"/>
  <c r="I153" i="3"/>
  <c r="I152" i="3"/>
  <c r="I151" i="3"/>
  <c r="I150" i="3"/>
  <c r="I149" i="3"/>
  <c r="I148" i="3"/>
  <c r="I146" i="3"/>
  <c r="I145" i="3"/>
  <c r="I144" i="3"/>
  <c r="I143" i="3"/>
  <c r="I141" i="3"/>
  <c r="I138" i="3"/>
  <c r="I137" i="3"/>
  <c r="I135" i="3" s="1"/>
  <c r="I136" i="3"/>
  <c r="I134" i="3"/>
  <c r="I132" i="3"/>
  <c r="I130" i="3"/>
  <c r="I128" i="3"/>
  <c r="I126" i="3"/>
  <c r="I121" i="3"/>
  <c r="I120" i="3"/>
  <c r="I118" i="3"/>
  <c r="I117" i="3"/>
  <c r="I116" i="3"/>
  <c r="I115" i="3"/>
  <c r="I113" i="3"/>
  <c r="I112" i="3"/>
  <c r="I109" i="3"/>
  <c r="I107" i="3"/>
  <c r="I104" i="3"/>
  <c r="I102" i="3"/>
  <c r="I99" i="3"/>
  <c r="I97" i="3"/>
  <c r="I95" i="3"/>
  <c r="I94" i="3"/>
  <c r="I90" i="3"/>
  <c r="I88" i="3"/>
  <c r="I86" i="3"/>
  <c r="I85" i="3"/>
  <c r="I84" i="3"/>
  <c r="I82" i="3"/>
  <c r="I79" i="3"/>
  <c r="I70" i="3"/>
  <c r="I67" i="3"/>
  <c r="I65" i="3"/>
  <c r="I63" i="3"/>
  <c r="I58" i="3"/>
  <c r="I57" i="3"/>
  <c r="I47" i="3"/>
  <c r="I46" i="3" s="1"/>
  <c r="I44" i="3"/>
  <c r="I43" i="3" s="1"/>
  <c r="I38" i="3"/>
  <c r="I36" i="3"/>
  <c r="I35" i="3"/>
  <c r="I34" i="3"/>
  <c r="I33" i="3"/>
  <c r="I32" i="3"/>
  <c r="I31" i="3"/>
  <c r="I27" i="3"/>
  <c r="I26" i="3"/>
  <c r="I24" i="3"/>
  <c r="I23" i="3"/>
  <c r="I22" i="3"/>
  <c r="I18" i="3"/>
  <c r="I17" i="3"/>
  <c r="I16" i="3"/>
  <c r="I15" i="3" l="1"/>
  <c r="K21" i="3" l="1"/>
  <c r="K20" i="3"/>
  <c r="K19" i="3"/>
  <c r="K138" i="3" l="1"/>
  <c r="K137" i="3"/>
  <c r="K136" i="3"/>
  <c r="B33" i="2" l="1"/>
  <c r="B32" i="2"/>
  <c r="B31" i="2"/>
  <c r="B30" i="2"/>
  <c r="B29" i="2"/>
  <c r="B28" i="2"/>
  <c r="A28" i="2"/>
  <c r="B27" i="2"/>
  <c r="A27" i="2"/>
  <c r="B26" i="2"/>
  <c r="A26" i="2"/>
  <c r="B25" i="2"/>
  <c r="A25" i="2"/>
  <c r="B24" i="2"/>
  <c r="A24" i="2"/>
  <c r="B23" i="2"/>
  <c r="A23" i="2"/>
  <c r="B22" i="2"/>
  <c r="A22" i="2"/>
  <c r="B21" i="2"/>
  <c r="A21" i="2"/>
  <c r="B20" i="2"/>
  <c r="A20" i="2"/>
  <c r="B19" i="2"/>
  <c r="A19" i="2"/>
  <c r="B18" i="2"/>
  <c r="A18" i="2"/>
  <c r="B17" i="2"/>
  <c r="A17" i="2"/>
  <c r="B16" i="2"/>
  <c r="A16" i="2"/>
  <c r="B15" i="2"/>
  <c r="A15" i="2"/>
  <c r="B14" i="2"/>
  <c r="A14" i="2"/>
  <c r="K168" i="3"/>
  <c r="K166" i="3"/>
  <c r="K160" i="3"/>
  <c r="K134" i="3"/>
  <c r="K132" i="3"/>
  <c r="K130" i="3"/>
  <c r="K128" i="3"/>
  <c r="K126" i="3"/>
  <c r="K121" i="3"/>
  <c r="K120" i="3"/>
  <c r="K118" i="3"/>
  <c r="K117" i="3"/>
  <c r="K116" i="3"/>
  <c r="K115" i="3"/>
  <c r="K113" i="3"/>
  <c r="K112" i="3"/>
  <c r="K109" i="3"/>
  <c r="K107" i="3"/>
  <c r="K104" i="3"/>
  <c r="K102" i="3"/>
  <c r="K99" i="3"/>
  <c r="K97" i="3"/>
  <c r="K95" i="3"/>
  <c r="K90" i="3"/>
  <c r="K88" i="3"/>
  <c r="K86" i="3"/>
  <c r="K85" i="3"/>
  <c r="K84" i="3"/>
  <c r="K82" i="3"/>
  <c r="K70" i="3"/>
  <c r="K63" i="3"/>
  <c r="K58" i="3"/>
  <c r="K57" i="3"/>
  <c r="K44" i="3"/>
  <c r="K36" i="3"/>
  <c r="K35" i="3"/>
  <c r="K34" i="3"/>
  <c r="K33" i="3"/>
  <c r="K32" i="3"/>
  <c r="K31" i="3"/>
  <c r="K27" i="3"/>
  <c r="K26" i="3"/>
  <c r="K24" i="3"/>
  <c r="K23" i="3"/>
  <c r="K22" i="3"/>
  <c r="K18" i="3"/>
  <c r="K17" i="3"/>
  <c r="K162" i="3"/>
  <c r="K161" i="3"/>
  <c r="K79" i="3" l="1"/>
  <c r="K159" i="3"/>
  <c r="C31" i="2"/>
  <c r="K47" i="3"/>
  <c r="K94" i="3"/>
  <c r="G154" i="3"/>
  <c r="I154" i="3" s="1"/>
  <c r="K145" i="3"/>
  <c r="K146" i="3"/>
  <c r="C20" i="2" l="1"/>
  <c r="C27" i="2"/>
  <c r="G72" i="3"/>
  <c r="I72" i="3" s="1"/>
  <c r="K72" i="3" l="1"/>
  <c r="G114" i="3"/>
  <c r="I114" i="3" s="1"/>
  <c r="K114" i="3" l="1"/>
  <c r="K153" i="3" l="1"/>
  <c r="K149" i="3"/>
  <c r="K148" i="3" l="1"/>
  <c r="G156" i="3"/>
  <c r="I156" i="3" s="1"/>
  <c r="I147" i="3" s="1"/>
  <c r="G142" i="3" l="1"/>
  <c r="I142" i="3" s="1"/>
  <c r="I140" i="3" s="1"/>
  <c r="K141" i="3" l="1"/>
  <c r="K142" i="3"/>
  <c r="G68" i="3"/>
  <c r="K67" i="3"/>
  <c r="G66" i="3"/>
  <c r="I66" i="3" l="1"/>
  <c r="I68" i="3"/>
  <c r="K68" i="3" s="1"/>
  <c r="K65" i="3"/>
  <c r="I64" i="3" l="1"/>
  <c r="C22" i="2" s="1"/>
  <c r="K66" i="3"/>
  <c r="K157" i="3"/>
  <c r="K156" i="3"/>
  <c r="K155" i="3"/>
  <c r="K154" i="3"/>
  <c r="K152" i="3"/>
  <c r="K151" i="3"/>
  <c r="K144" i="3"/>
  <c r="K150" i="3" l="1"/>
  <c r="C30" i="2"/>
  <c r="K143" i="3"/>
  <c r="G73" i="3"/>
  <c r="I73" i="3" s="1"/>
  <c r="G74" i="3"/>
  <c r="I74" i="3" s="1"/>
  <c r="C29" i="2" l="1"/>
  <c r="K74" i="3"/>
  <c r="K73" i="3"/>
  <c r="G111" i="3"/>
  <c r="I111" i="3" s="1"/>
  <c r="G110" i="3"/>
  <c r="I110" i="3" s="1"/>
  <c r="K110" i="3" l="1"/>
  <c r="K111" i="3"/>
  <c r="G119" i="3" l="1"/>
  <c r="I119" i="3" s="1"/>
  <c r="K119" i="3" l="1"/>
  <c r="G169" i="3" l="1"/>
  <c r="I169" i="3" s="1"/>
  <c r="G167" i="3"/>
  <c r="I167" i="3" s="1"/>
  <c r="K167" i="3" l="1"/>
  <c r="K169" i="3"/>
  <c r="G133" i="3"/>
  <c r="I133" i="3" s="1"/>
  <c r="G131" i="3"/>
  <c r="I131" i="3" s="1"/>
  <c r="G129" i="3"/>
  <c r="I129" i="3" s="1"/>
  <c r="G127" i="3"/>
  <c r="I127" i="3" s="1"/>
  <c r="G122" i="3"/>
  <c r="I122" i="3" s="1"/>
  <c r="G108" i="3"/>
  <c r="I108" i="3" s="1"/>
  <c r="G106" i="3"/>
  <c r="I106" i="3" s="1"/>
  <c r="G105" i="3"/>
  <c r="I105" i="3" s="1"/>
  <c r="G103" i="3"/>
  <c r="I103" i="3" s="1"/>
  <c r="G101" i="3"/>
  <c r="I101" i="3" s="1"/>
  <c r="G100" i="3"/>
  <c r="I100" i="3" s="1"/>
  <c r="G98" i="3"/>
  <c r="I98" i="3" s="1"/>
  <c r="G96" i="3"/>
  <c r="I96" i="3" s="1"/>
  <c r="G92" i="3"/>
  <c r="I92" i="3" s="1"/>
  <c r="G91" i="3"/>
  <c r="I91" i="3" s="1"/>
  <c r="G89" i="3"/>
  <c r="I89" i="3" s="1"/>
  <c r="G87" i="3"/>
  <c r="I87" i="3" s="1"/>
  <c r="G80" i="3"/>
  <c r="I80" i="3" s="1"/>
  <c r="G71" i="3"/>
  <c r="I71" i="3" s="1"/>
  <c r="G60" i="3"/>
  <c r="I60" i="3" s="1"/>
  <c r="G59" i="3"/>
  <c r="I59" i="3" s="1"/>
  <c r="G56" i="3"/>
  <c r="I56" i="3" s="1"/>
  <c r="G55" i="3"/>
  <c r="I55" i="3" s="1"/>
  <c r="G54" i="3"/>
  <c r="I54" i="3" s="1"/>
  <c r="G53" i="3"/>
  <c r="I53" i="3" s="1"/>
  <c r="G52" i="3"/>
  <c r="I52" i="3" s="1"/>
  <c r="G51" i="3"/>
  <c r="I51" i="3" s="1"/>
  <c r="G50" i="3"/>
  <c r="I50" i="3" s="1"/>
  <c r="G49" i="3"/>
  <c r="I49" i="3" s="1"/>
  <c r="O33" i="3"/>
  <c r="O32" i="3"/>
  <c r="O31" i="3"/>
  <c r="G28" i="3"/>
  <c r="I28" i="3" s="1"/>
  <c r="K16" i="3"/>
  <c r="I93" i="3" l="1"/>
  <c r="K54" i="3"/>
  <c r="K103" i="3"/>
  <c r="K131" i="3"/>
  <c r="K28" i="3"/>
  <c r="K51" i="3"/>
  <c r="K89" i="3"/>
  <c r="K98" i="3"/>
  <c r="K105" i="3"/>
  <c r="K122" i="3"/>
  <c r="C18" i="2"/>
  <c r="K52" i="3"/>
  <c r="K56" i="3"/>
  <c r="K91" i="3"/>
  <c r="K100" i="3"/>
  <c r="K106" i="3"/>
  <c r="K127" i="3"/>
  <c r="K50" i="3"/>
  <c r="K60" i="3"/>
  <c r="G76" i="3"/>
  <c r="I76" i="3" s="1"/>
  <c r="I69" i="3" s="1"/>
  <c r="K87" i="3"/>
  <c r="K108" i="3"/>
  <c r="K55" i="3"/>
  <c r="K133" i="3"/>
  <c r="K53" i="3"/>
  <c r="K59" i="3"/>
  <c r="K92" i="3"/>
  <c r="K101" i="3"/>
  <c r="K129" i="3"/>
  <c r="G62" i="3"/>
  <c r="I62" i="3" s="1"/>
  <c r="G75" i="3"/>
  <c r="I75" i="3" s="1"/>
  <c r="G29" i="3"/>
  <c r="I29" i="3" s="1"/>
  <c r="O37" i="3"/>
  <c r="G61" i="3"/>
  <c r="I61" i="3" s="1"/>
  <c r="I48" i="3" s="1"/>
  <c r="I45" i="3" s="1"/>
  <c r="C15" i="2" l="1"/>
  <c r="K71" i="3"/>
  <c r="K61" i="3"/>
  <c r="K75" i="3"/>
  <c r="K76" i="3"/>
  <c r="K96" i="3"/>
  <c r="C26" i="2"/>
  <c r="K62" i="3"/>
  <c r="K80" i="3"/>
  <c r="K49" i="3"/>
  <c r="G30" i="3"/>
  <c r="I30" i="3" s="1"/>
  <c r="I25" i="3" s="1"/>
  <c r="K29" i="3" l="1"/>
  <c r="K30" i="3"/>
  <c r="G40" i="3"/>
  <c r="C23" i="2"/>
  <c r="G42" i="3"/>
  <c r="I42" i="3" s="1"/>
  <c r="G39" i="3"/>
  <c r="I39" i="3" s="1"/>
  <c r="G41" i="3" l="1"/>
  <c r="I41" i="3" s="1"/>
  <c r="I40" i="3"/>
  <c r="I37" i="3" s="1"/>
  <c r="I14" i="3" s="1"/>
  <c r="C21" i="2"/>
  <c r="C19" i="2"/>
  <c r="E40" i="1" s="1"/>
  <c r="K42" i="3"/>
  <c r="K38" i="3"/>
  <c r="K41" i="3"/>
  <c r="K39" i="3"/>
  <c r="K40" i="3" l="1"/>
  <c r="C16" i="2"/>
  <c r="C17" i="2"/>
  <c r="G170" i="3"/>
  <c r="I170" i="3" s="1"/>
  <c r="G165" i="3"/>
  <c r="I165" i="3" s="1"/>
  <c r="I164" i="3" l="1"/>
  <c r="C14" i="2"/>
  <c r="E38" i="1" s="1"/>
  <c r="K165" i="3"/>
  <c r="K170" i="3"/>
  <c r="K164" i="3" l="1"/>
  <c r="I139" i="3"/>
  <c r="C2" i="3"/>
  <c r="C3" i="3"/>
  <c r="C4" i="3"/>
  <c r="C5" i="3"/>
  <c r="C7" i="3"/>
  <c r="C8" i="3"/>
  <c r="C9" i="3"/>
  <c r="B2" i="2"/>
  <c r="B3" i="2"/>
  <c r="B4" i="2"/>
  <c r="B5" i="2"/>
  <c r="B7" i="2"/>
  <c r="B8" i="2"/>
  <c r="B9" i="2"/>
  <c r="E35" i="1"/>
  <c r="J35" i="1"/>
  <c r="R35" i="1"/>
  <c r="P38" i="1"/>
  <c r="P39" i="1"/>
  <c r="P40" i="1"/>
  <c r="P41" i="1"/>
  <c r="P42" i="1"/>
  <c r="J46" i="1"/>
  <c r="K47" i="1"/>
  <c r="C32" i="2" l="1"/>
  <c r="C28" i="2"/>
  <c r="E44" i="1" s="1"/>
  <c r="G81" i="3"/>
  <c r="I81" i="3" s="1"/>
  <c r="G83" i="3" l="1"/>
  <c r="I83" i="3" s="1"/>
  <c r="I78" i="3" s="1"/>
  <c r="I77" i="3" s="1"/>
  <c r="I172" i="3" s="1"/>
  <c r="K83" i="3" l="1"/>
  <c r="K81" i="3"/>
  <c r="C24" i="2" l="1"/>
  <c r="E42" i="1" s="1"/>
  <c r="C25" i="2"/>
  <c r="C33" i="2" l="1"/>
  <c r="E46" i="1"/>
  <c r="R41" i="1"/>
  <c r="R38" i="1"/>
  <c r="J47" i="1"/>
  <c r="R46" i="1" l="1"/>
  <c r="S49" i="1" s="1"/>
  <c r="R49" i="1" l="1"/>
  <c r="O51" i="1" s="1"/>
  <c r="S51" i="1" s="1"/>
  <c r="R51" i="1" l="1"/>
  <c r="O50" i="1"/>
  <c r="S50" i="1" s="1"/>
  <c r="R50" i="1" l="1"/>
  <c r="R52" i="1" s="1"/>
</calcChain>
</file>

<file path=xl/sharedStrings.xml><?xml version="1.0" encoding="utf-8"?>
<sst xmlns="http://schemas.openxmlformats.org/spreadsheetml/2006/main" count="811" uniqueCount="404">
  <si>
    <t>Název stavby</t>
  </si>
  <si>
    <t>JKSO</t>
  </si>
  <si>
    <t xml:space="preserve"> </t>
  </si>
  <si>
    <t>Kód stavby</t>
  </si>
  <si>
    <t>ucebny</t>
  </si>
  <si>
    <t>Název objektu</t>
  </si>
  <si>
    <t>EČO</t>
  </si>
  <si>
    <t/>
  </si>
  <si>
    <t>Kód objektu</t>
  </si>
  <si>
    <t>Název části</t>
  </si>
  <si>
    <t>Místo</t>
  </si>
  <si>
    <t>Kód části</t>
  </si>
  <si>
    <t>Název podčásti</t>
  </si>
  <si>
    <t>Kód podčásti</t>
  </si>
  <si>
    <t>IČ</t>
  </si>
  <si>
    <t>DIČ</t>
  </si>
  <si>
    <t>Objednatel</t>
  </si>
  <si>
    <t>Projektant</t>
  </si>
  <si>
    <t>Zhotovitel</t>
  </si>
  <si>
    <t>Rozpočet číslo</t>
  </si>
  <si>
    <t>Zpracoval</t>
  </si>
  <si>
    <t>Dne</t>
  </si>
  <si>
    <t xml:space="preserve">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</si>
  <si>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</si>
  <si>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</si>
  <si>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</si>
  <si>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</si>
  <si>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</si>
  <si>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</si>
  <si>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Rozpočtové náklady v</t>
  </si>
  <si>
    <t>CZK</t>
  </si>
  <si>
    <t>A</t>
  </si>
  <si>
    <t>Základní rozp. náklady</t>
  </si>
  <si>
    <t>B</t>
  </si>
  <si>
    <t>Doplňkové náklady</t>
  </si>
  <si>
    <t>C</t>
  </si>
  <si>
    <t>Vedlejší rozpočtové náklady</t>
  </si>
  <si>
    <t>HSV</t>
  </si>
  <si>
    <t>Práce přesčas</t>
  </si>
  <si>
    <t>Zařízení staveniště</t>
  </si>
  <si>
    <t>21</t>
  </si>
  <si>
    <t>%</t>
  </si>
  <si>
    <t>Bez pevné podl.</t>
  </si>
  <si>
    <t>PSV</t>
  </si>
  <si>
    <t>Kulturní památka</t>
  </si>
  <si>
    <t>Územní vlivy</t>
  </si>
  <si>
    <t>Provozní vlivy</t>
  </si>
  <si>
    <t>Ostatní</t>
  </si>
  <si>
    <t>VRN z rozpočtu</t>
  </si>
  <si>
    <t>HZS</t>
  </si>
  <si>
    <t>Kompl. činnost</t>
  </si>
  <si>
    <t>Ostatní náklady</t>
  </si>
  <si>
    <t>D</t>
  </si>
  <si>
    <t>Celkové náklady</t>
  </si>
  <si>
    <t>Datum a podpis</t>
  </si>
  <si>
    <t>Razítko</t>
  </si>
  <si>
    <t>15</t>
  </si>
  <si>
    <t>DPH</t>
  </si>
  <si>
    <t>E</t>
  </si>
  <si>
    <t>Přípočty a odpočty</t>
  </si>
  <si>
    <t>Dodávky objednatele</t>
  </si>
  <si>
    <t>Klouzavá doložka</t>
  </si>
  <si>
    <t>Zvýhodnění + -</t>
  </si>
  <si>
    <t>Stavba:</t>
  </si>
  <si>
    <t>Objekt:</t>
  </si>
  <si>
    <t>Část:</t>
  </si>
  <si>
    <t xml:space="preserve">JKSO: </t>
  </si>
  <si>
    <t>Objednatel:</t>
  </si>
  <si>
    <t>Zhotovitel:</t>
  </si>
  <si>
    <t>Datum:</t>
  </si>
  <si>
    <t>Kód</t>
  </si>
  <si>
    <t>Popis</t>
  </si>
  <si>
    <t>Cena celkem</t>
  </si>
  <si>
    <t>Úpravy povrchů, podlahy a osazování výplní</t>
  </si>
  <si>
    <t>Ostatní konstrukce a práce, bourání</t>
  </si>
  <si>
    <t>Přesun sutě</t>
  </si>
  <si>
    <t>Přesun hmot</t>
  </si>
  <si>
    <t>Práce a dodávky PSV</t>
  </si>
  <si>
    <t>776</t>
  </si>
  <si>
    <t>Podlahy povlakové</t>
  </si>
  <si>
    <t>781</t>
  </si>
  <si>
    <t>784</t>
  </si>
  <si>
    <t>Dokončovací práce - malby a tapety</t>
  </si>
  <si>
    <t>JKSO:</t>
  </si>
  <si>
    <t>P.Č.</t>
  </si>
  <si>
    <t>TV</t>
  </si>
  <si>
    <t>KCN</t>
  </si>
  <si>
    <t>MJ</t>
  </si>
  <si>
    <t>Množství celkem</t>
  </si>
  <si>
    <t>Sazba DPH</t>
  </si>
  <si>
    <t>K</t>
  </si>
  <si>
    <t>014</t>
  </si>
  <si>
    <t>m2</t>
  </si>
  <si>
    <t>612135101</t>
  </si>
  <si>
    <t>011</t>
  </si>
  <si>
    <t>612325121</t>
  </si>
  <si>
    <t>Vápenocementová štuková omítka rýh ve stěnách šířky do 150 mm</t>
  </si>
  <si>
    <t>kus</t>
  </si>
  <si>
    <t>612325215</t>
  </si>
  <si>
    <t>Vápenocementová hladká omítka malých ploch do 4,0 m2 na stěnách pod obklady</t>
  </si>
  <si>
    <t>619991001</t>
  </si>
  <si>
    <t>Zakrytí podlah fólií přilepenou lepící páskou</t>
  </si>
  <si>
    <t>619991011</t>
  </si>
  <si>
    <t>Obalení konstrukcí a prvků fólií přilepenou lepící páskou</t>
  </si>
  <si>
    <t>952901107</t>
  </si>
  <si>
    <t>Čištění budov omytí dvojitých nebo zdvojených oken nebo balkonových dveří plochy do 2,5m2</t>
  </si>
  <si>
    <t>952901122</t>
  </si>
  <si>
    <t>952902021</t>
  </si>
  <si>
    <t>Čištění budov zametení hladkých podlah</t>
  </si>
  <si>
    <t>952902031</t>
  </si>
  <si>
    <t>Čištění budov omytí hladkých podlah</t>
  </si>
  <si>
    <t>952902611</t>
  </si>
  <si>
    <t>Čištění budov vysátí prachu z ostatních ploch</t>
  </si>
  <si>
    <t>013</t>
  </si>
  <si>
    <t>m</t>
  </si>
  <si>
    <t>974049121</t>
  </si>
  <si>
    <t>Vysekání rýh v betonových zdech hl do 30 mm š do 30 mm</t>
  </si>
  <si>
    <t>974049133</t>
  </si>
  <si>
    <t>Vysekání rýh v betonových zdech hl do 50 mm š do 100 mm</t>
  </si>
  <si>
    <t>977131115</t>
  </si>
  <si>
    <t>Vrty příklepovými vrtáky D 16 mm do cihelného zdiva nebo prostého betonu</t>
  </si>
  <si>
    <t>977311112</t>
  </si>
  <si>
    <t>Řezání stávajících betonových mazanin nevyztužených hl do 100 mm</t>
  </si>
  <si>
    <t>t</t>
  </si>
  <si>
    <t>997013213</t>
  </si>
  <si>
    <t>241</t>
  </si>
  <si>
    <t>997241622</t>
  </si>
  <si>
    <t>Naložení a složení suti</t>
  </si>
  <si>
    <t>998011002</t>
  </si>
  <si>
    <t>Přesun hmot pro budovy zděné v do 12 m</t>
  </si>
  <si>
    <t>soubor</t>
  </si>
  <si>
    <t>M</t>
  </si>
  <si>
    <t>MAT</t>
  </si>
  <si>
    <t>776111115</t>
  </si>
  <si>
    <t>Broušení podkladu povlakových podlah před litím stěrky</t>
  </si>
  <si>
    <t>776111116</t>
  </si>
  <si>
    <t>Odstranění zbytků lepidla z podkladu povlakových podlah broušením</t>
  </si>
  <si>
    <t>776111311</t>
  </si>
  <si>
    <t>Vysátí podkladu povlakových podlah</t>
  </si>
  <si>
    <t>776121411</t>
  </si>
  <si>
    <t>Dvousložková penetrace podkladu povlakových podlah</t>
  </si>
  <si>
    <t>776141113</t>
  </si>
  <si>
    <t>Vyrovnání podkladu povlakových podlah stěrkou pevnosti 20 MPa tl 8 mm</t>
  </si>
  <si>
    <t>776201811</t>
  </si>
  <si>
    <t>Demontáž lepených povlakových podlah bez podložky ručně</t>
  </si>
  <si>
    <t>776221111</t>
  </si>
  <si>
    <t>Lepení pásů z PVC standardním lepidlem</t>
  </si>
  <si>
    <t>776223112</t>
  </si>
  <si>
    <t>Spoj povlakových podlahovin z PVC svařováním za studena</t>
  </si>
  <si>
    <t>776410811</t>
  </si>
  <si>
    <t>Odstranění soklíků a lišt pryžových nebo plastových</t>
  </si>
  <si>
    <t>776421111</t>
  </si>
  <si>
    <t>776991121</t>
  </si>
  <si>
    <t>Základní čištění nově položených podlahovin vysátím a setřením vlhkým mopem</t>
  </si>
  <si>
    <t>776991821</t>
  </si>
  <si>
    <t>Odstranění lepidla ručně z podlah</t>
  </si>
  <si>
    <t>998776202</t>
  </si>
  <si>
    <t>Přesun hmot procentní pro podlahy povlakové v objektech v do 12 m</t>
  </si>
  <si>
    <t>784111031</t>
  </si>
  <si>
    <t>Omytí podkladu v místnostech výšky do 3,80 m</t>
  </si>
  <si>
    <t>784121001</t>
  </si>
  <si>
    <t>784181121</t>
  </si>
  <si>
    <t>Hloubková jednonásobná penetrace podkladu v místnostech výšky do 3,80 m</t>
  </si>
  <si>
    <t>784191003</t>
  </si>
  <si>
    <t>Čištění vnitřních ploch oken dvojitých nebo zdvojených po provedení malířských prací</t>
  </si>
  <si>
    <t>784191005</t>
  </si>
  <si>
    <t>Čištění vnitřních ploch dveří nebo vrat po provedení malířských prací</t>
  </si>
  <si>
    <t>784191007</t>
  </si>
  <si>
    <t>Čištění vnitřních ploch podlah po provedení malířských prací</t>
  </si>
  <si>
    <t>784221101</t>
  </si>
  <si>
    <t xml:space="preserve">REKAPITULACE </t>
  </si>
  <si>
    <t>KRYCÍ LIST SOUPISU</t>
  </si>
  <si>
    <t>OCENĚNÝ SOUPIS PRACÍ A DODÁVEK A SLUŽEB</t>
  </si>
  <si>
    <t>Nábytek</t>
  </si>
  <si>
    <t>PC ovládací a prezentační stanice pro učitele</t>
  </si>
  <si>
    <t>Kontrolní a prezentační monitor</t>
  </si>
  <si>
    <t>PC stanice pro studenty</t>
  </si>
  <si>
    <t>Datový switch</t>
  </si>
  <si>
    <t xml:space="preserve">Židle učitelská </t>
  </si>
  <si>
    <t>Stínící technika</t>
  </si>
  <si>
    <t>Látková roleta</t>
  </si>
  <si>
    <t>Motor 230V</t>
  </si>
  <si>
    <t>Ovládací tlačítko</t>
  </si>
  <si>
    <t>Slaboproudé rozvody + příslušenství</t>
  </si>
  <si>
    <t>Silnoproudé rozvody + příslušenství</t>
  </si>
  <si>
    <t>Provozní osvětlení</t>
  </si>
  <si>
    <t>AVT</t>
  </si>
  <si>
    <t>"AVT"</t>
  </si>
  <si>
    <t>ZRN (ř. 1-8)</t>
  </si>
  <si>
    <t>DN (ř. 10-12)</t>
  </si>
  <si>
    <t>VRN (ř. 14-19)</t>
  </si>
  <si>
    <t>Součet 9, 13, 20-23</t>
  </si>
  <si>
    <t>EL</t>
  </si>
  <si>
    <t>"EL"</t>
  </si>
  <si>
    <t>Projektové práce (DSPS)</t>
  </si>
  <si>
    <t>Cena s DPH (ř. 25-26)</t>
  </si>
  <si>
    <t>Popis / minimální technické parametry</t>
  </si>
  <si>
    <t>Cena celkem s DPH</t>
  </si>
  <si>
    <t>Cena jednotková bez DPH</t>
  </si>
  <si>
    <t>Kód položky / název</t>
  </si>
  <si>
    <t>Katedra učitele</t>
  </si>
  <si>
    <t>Celkem bez DPH</t>
  </si>
  <si>
    <t>Podlahová krabice pod katedru pro zakončení kabelových tras. Určená pro výšku betonové vrstvy od 57 mm do 75 mm. Krabice je uzpůsobena pro instalaci elektroinstalačních trubek.</t>
  </si>
  <si>
    <t>Židle studentská</t>
  </si>
  <si>
    <t>632681113</t>
  </si>
  <si>
    <t>Vyspravení betonových podlah rychletuhnoucím polymerem - vysprávka D přes 50 do  200 a tl 30 mm</t>
  </si>
  <si>
    <t>Vnitrostaveništní doprava suti a vybouraných hmot vodorovně do 50 m pro budovy v do 12 m ručně</t>
  </si>
  <si>
    <t>997013501</t>
  </si>
  <si>
    <t>Odvoz suti a vybouraných hmot na skládku nebo meziskládku do 1 km se složením</t>
  </si>
  <si>
    <t>997013509</t>
  </si>
  <si>
    <t>997013831</t>
  </si>
  <si>
    <t>Poplatky za uložení stavebního směsného odpadu na skládce ( skládkovné)</t>
  </si>
  <si>
    <t>Příplatek k ceně za každý započatý 1 km  přes 1 km - celkem 20 km</t>
  </si>
  <si>
    <t>Typ</t>
  </si>
  <si>
    <t>„Zbývající položky typu vlastní jsou kalkulovány na základě zkušeností z realizace obdobných zakázek a jsou v místě i čase obvyklé“</t>
  </si>
  <si>
    <t>vlastní</t>
  </si>
  <si>
    <t>10.074.642</t>
  </si>
  <si>
    <t>Ohebná dvouplášťová korugovaná bezhalogenová chránička vnitřní ø 32 mm.</t>
  </si>
  <si>
    <t>Ohebná dvouplášťová korugovaná bezhalogenová chránička vnitřní ø 41 mm.</t>
  </si>
  <si>
    <t>10.074.671</t>
  </si>
  <si>
    <t>10.048.482</t>
  </si>
  <si>
    <t>10.048.422</t>
  </si>
  <si>
    <t>Silový kabel CYKY-J 3x2,5mm2.</t>
  </si>
  <si>
    <t>Zemnící kabel zelenožlutý CY 4mm2.</t>
  </si>
  <si>
    <t>10.079.613</t>
  </si>
  <si>
    <t>Zásuvka dvojnásobná bezšroubová, s clonkami, s natočenou dutinou, bílá, 16 A</t>
  </si>
  <si>
    <t>Zásuvka jednonásobná bezšroubová, bílá, 16 A</t>
  </si>
  <si>
    <t>Montáž jističů se zapojením vodičů, dvoupólových nn, do 25 A ve skříni.</t>
  </si>
  <si>
    <t>10.079.558</t>
  </si>
  <si>
    <t>Zkouška a prohlídka elektrických rozvodů a zařízení, celková prohlídka a vyhotovení revizní zprávy pro objem montážních prací do 100 tis. Kč</t>
  </si>
  <si>
    <t>10.843.680</t>
  </si>
  <si>
    <t>Vypínač na DIN, 3P 40A 400/415V.</t>
  </si>
  <si>
    <t>Montáž spínačů tří nebo čtyřpólových, vypínačů výkonových pojistkových, do 63 A</t>
  </si>
  <si>
    <t>Zkoušky a prohlídky rozvodných zařízení, kontrola rozvaděčů nn, silových, hmotnosti do 200 kg.</t>
  </si>
  <si>
    <t>Montáž rozvaděčů litinových, hliníkových nebo plastových bez zapojení vodičů, sestavy hmotností do 50 kg.</t>
  </si>
  <si>
    <t>10.060.031</t>
  </si>
  <si>
    <t>Montáž podlahových krabic montovaných do mazaniny.</t>
  </si>
  <si>
    <t>Montáž kabelů sdělovacích pro vnitřní rozvody, počtu žil do 15</t>
  </si>
  <si>
    <t>10.793.442</t>
  </si>
  <si>
    <t>742330042</t>
  </si>
  <si>
    <t>Montáž datové dvouzásuvky</t>
  </si>
  <si>
    <t>10.874.783</t>
  </si>
  <si>
    <t>10.935.899</t>
  </si>
  <si>
    <t>10.863.140</t>
  </si>
  <si>
    <t>742122001</t>
  </si>
  <si>
    <t>Montáž kabelové spojky nebo svorkovnice pro slaboproud do 15 žil</t>
  </si>
  <si>
    <t>742330101</t>
  </si>
  <si>
    <t>10.679.719</t>
  </si>
  <si>
    <t>Rozvaděčová skříň, 36 modulů, IP30, pod omítku</t>
  </si>
  <si>
    <t>Montáž kabelů měděných bez ukončení uložených pod omítku plných kulatých (CYKY), počtu a průřezu žil 3x2,5 mm2.</t>
  </si>
  <si>
    <t>Montáž vodičů izolovaných měděných bez ukončení uložených pevně, plných a laněných s PVC pláštěm (CY) průřez žíly 0,55 až 16 mm2.</t>
  </si>
  <si>
    <t>10.048.243</t>
  </si>
  <si>
    <t>SOUPIS PRACÍ A DODÁVEK A SLUŽEB vč VÝKAZU VÝMĚR</t>
  </si>
  <si>
    <t>10.061.062</t>
  </si>
  <si>
    <t>Proudový chránič s jističem 16A, rozměry 2 DIN, jmenovité napětí 230/400V, Charakteristika C, Jmenovitý reziduální proud 0,03A.</t>
  </si>
  <si>
    <t>Montáž datové jednozásuvky</t>
  </si>
  <si>
    <t>Hrubá výplň rýh ve stěnách maltou jakékoli šířky rýhy</t>
  </si>
  <si>
    <t>Práce a dodávky HSV</t>
  </si>
  <si>
    <t>28411003</t>
  </si>
  <si>
    <t>Lišta soklová PVC 30x30mm</t>
  </si>
  <si>
    <t>Montáž obvodových lišt lepených</t>
  </si>
  <si>
    <t>741320135</t>
  </si>
  <si>
    <t>741122031</t>
  </si>
  <si>
    <t>742330041</t>
  </si>
  <si>
    <t>742121001</t>
  </si>
  <si>
    <t>742110202</t>
  </si>
  <si>
    <t>741210101</t>
  </si>
  <si>
    <t>741310561</t>
  </si>
  <si>
    <t>741811011</t>
  </si>
  <si>
    <t>741313001</t>
  </si>
  <si>
    <t>741122016</t>
  </si>
  <si>
    <t>741120301</t>
  </si>
  <si>
    <t>741810001</t>
  </si>
  <si>
    <t>783624101</t>
  </si>
  <si>
    <t>Základní nátěr otopných těles jednonásobných, žebrových trub, akrylátový.</t>
  </si>
  <si>
    <t>24626749</t>
  </si>
  <si>
    <t>Hmota nátěrová akrylátová základní na kovy.</t>
  </si>
  <si>
    <t>kg</t>
  </si>
  <si>
    <t>783627107</t>
  </si>
  <si>
    <t>Krycí nátěr (email) otopných těles žebrových, dvojnásobný, akrylátový.</t>
  </si>
  <si>
    <t>24621560</t>
  </si>
  <si>
    <t>Hmota nátěrová syntetická vrchní (email) na kovy</t>
  </si>
  <si>
    <t xml:space="preserve">Židle pojízdná (s kolečky) s výškovým nastavením pomocí pístu a plastovým šálovým sedákem se vzduchovým polštářem. Volba barvy plastového sedáku alespoň ze čtyř barevných variant. Cena včetně dopravy, instalace.
</t>
  </si>
  <si>
    <t xml:space="preserve">Motor 230V pro rolety s nastavitelnými koncovými spínači. Cena včetně dopravy, instalace.
</t>
  </si>
  <si>
    <t xml:space="preserve">Montáž kabelů měděných bez ukončení uložených pod omítku plných kulatých (CYKY), počtu a průřezu žil 5x1,5 mm2.
</t>
  </si>
  <si>
    <t xml:space="preserve">Montáž jističů se zapojením vodičů, dvoupólových nn, do 25 A ve skříni.
</t>
  </si>
  <si>
    <t xml:space="preserve">Proudový chránič s jističem 10A, rozměry 2 DIN, jmenovité napětí 230/400V, Charakteristika B, Jmenovitý reziduální proud 0,03A.
</t>
  </si>
  <si>
    <t xml:space="preserve">Silový kabel CYKY-J 5x1,5mm
</t>
  </si>
  <si>
    <t xml:space="preserve">Ovládací tlačítko s ergonomií pro ovládání rolet. Cena včetně dopravy, instalace.
</t>
  </si>
  <si>
    <t>Sebastian Fenyk</t>
  </si>
  <si>
    <t>Čištění budov omytí dveří nebo vrat plochy do 3,0m2</t>
  </si>
  <si>
    <t>Repeater aktivní USB</t>
  </si>
  <si>
    <t>Kabel DisplayPort</t>
  </si>
  <si>
    <t>Kabel DP - HDMI</t>
  </si>
  <si>
    <t>Kabel HDMI</t>
  </si>
  <si>
    <t>Kabel HDMI a extender</t>
  </si>
  <si>
    <t>HDMI rozbočovač</t>
  </si>
  <si>
    <t>10.078.621</t>
  </si>
  <si>
    <t>Montáž krabic elektroinstalačních přístrojových zapuštěných plastových kruhových.</t>
  </si>
  <si>
    <t>741112061</t>
  </si>
  <si>
    <t>10.153.806</t>
  </si>
  <si>
    <t>10.042.118</t>
  </si>
  <si>
    <t>10.074.814</t>
  </si>
  <si>
    <t>Rámeček 5-násobný bílý</t>
  </si>
  <si>
    <t>10.069.878</t>
  </si>
  <si>
    <t>741112072</t>
  </si>
  <si>
    <t>Tepelně izolační podložka do elektroinstalačních krabic pro dvojnásobné zásuvky.</t>
  </si>
  <si>
    <t>Montáž krabic elektroinstalačních přístrojových plastových dvojitých.</t>
  </si>
  <si>
    <t>Krabice přístrojová pro montáž dvojnásobných zásuvek.</t>
  </si>
  <si>
    <t>Oškrabání malby v místnostech výšky do 3,80 m</t>
  </si>
  <si>
    <t>Ohebná elektroinstalační trubka PVC, mechanická odolnost 320N/5cm, světle šedá, vnitřní ø 16 mm.</t>
  </si>
  <si>
    <t>Rámeček 1-násobný bílý</t>
  </si>
  <si>
    <t>10.071.439</t>
  </si>
  <si>
    <t xml:space="preserve">Kabel DisplayPort (M/M), min. rozlišení 4K*2K@60Hz, 2 m. Cena včetně dopravy, instalace.
</t>
  </si>
  <si>
    <t xml:space="preserve">1x2 HDMI rozbočovač, podpora 4K/UHD @ 60 Hz 4:2:0. EDID management, HDCP kompatibilní. Vestavěný audio embeder a de-embeder pro připojení externího zdroje zvuku (audio in) a zesilovače nebo aktivních reproduktorů (audio out). Zvuk z audio vstupu je možné směrovat zároveň na HDMI výstup a analogový audio výstup. Cena včetně dopravy, instalace, nastavení.
</t>
  </si>
  <si>
    <t xml:space="preserve">USB repeater pro prodlužování USB kabelů, délka min. 5 m. Cena včetně dopravy, instalace.
</t>
  </si>
  <si>
    <t>Kryt zásuvky komunikační, dvojnásobný</t>
  </si>
  <si>
    <t>Krabice odbočná pod omítku, rozměr min. 130 mm, PVC, včetně víčka.</t>
  </si>
  <si>
    <t xml:space="preserve">Kabel DisplayPort (M/M), min. rozlišení 4K*2K@60Hz, 3 m. Cena včetně dopravy, instalace.
</t>
  </si>
  <si>
    <t xml:space="preserve">Kabel DP - HDMI, min. 2 m, FHD 1080p, min. rozlišení 1920*1080P@60Hz. Cena včetně dopravy, instalace.
</t>
  </si>
  <si>
    <t xml:space="preserve">Kabel HDMI (M/M), min. rozlišení 4K*2K@60Hz, 3 m, podpora ARC, HDCP, CEC. Cena včetně dopravy, instalace.
</t>
  </si>
  <si>
    <t xml:space="preserve">Kabel HDMI, min. 4K*2K @ 60Hz, min. 10m. Včetně HDMI extenderu pro zesílení signálu podporující přenos na min. 30 m, podpora rozlišení min. 4K*2K @ 60Hz, HDCP kompatibilní. Včetně HDMI kabelu 0,5 m, (M/M), min. rozlišení  4K*2K @ 60Hz. Cena včetně dopravy, instalace.
</t>
  </si>
  <si>
    <t>Nástěnný držák s křídly</t>
  </si>
  <si>
    <t>10.075.922</t>
  </si>
  <si>
    <t>materiál</t>
  </si>
  <si>
    <t>741313011</t>
  </si>
  <si>
    <t>Montáž zásuvka chráněná bezšroubové připojení v krabici 2P+PE prostředí základní, vlhké se zapojením vodičů</t>
  </si>
  <si>
    <t>Montáž zásuvka (polo)zapuštěná bezšroubové připojení 2P+PE se zapojením vodičů</t>
  </si>
  <si>
    <t>10.854.075</t>
  </si>
  <si>
    <t>Krabice přístrojová pod omítku, jednonásobná</t>
  </si>
  <si>
    <t>Krabice přístrojová pod omítku, pětinásobná</t>
  </si>
  <si>
    <t>741110041</t>
  </si>
  <si>
    <t>Montáž trubka plastová ohebná D přes 11 do 23 mm uložená pevně</t>
  </si>
  <si>
    <t>741110043</t>
  </si>
  <si>
    <t>Montáž trubka plastová ohebná D přes 35 mm uložená pevně</t>
  </si>
  <si>
    <t>10.030.493</t>
  </si>
  <si>
    <t>Krabice přístrojová pod omítku, čtyřnásobná</t>
  </si>
  <si>
    <t>Datová dvouzásuvka s přístrojovou lištovou krabicí</t>
  </si>
  <si>
    <t>Datová jednozásuvka s přístrojovou lištovou krabicí</t>
  </si>
  <si>
    <t>Montáž krabice pod omítku s vysekáním lůžka</t>
  </si>
  <si>
    <t>220260025</t>
  </si>
  <si>
    <t>10.042.117</t>
  </si>
  <si>
    <t>Montáž krabice přístrojová lištová plast jednoduchá</t>
  </si>
  <si>
    <t>Tepelně izolační podložka do elektroinstalačních krabic pro jednonásobné zásuvky.</t>
  </si>
  <si>
    <t>741112071</t>
  </si>
  <si>
    <t>10.152.252</t>
  </si>
  <si>
    <t>Krabice přístrojová pro montáž jednonásobných zásuvek.</t>
  </si>
  <si>
    <t>Soubor prací spojený se zapravením po demontážích a po rozvodech elektra.</t>
  </si>
  <si>
    <t>Soubor prací spojený s demontáží stávajícího vybavení v řešených prostorech.</t>
  </si>
  <si>
    <t>Access point</t>
  </si>
  <si>
    <t>PoE injektor</t>
  </si>
  <si>
    <t xml:space="preserve">PoE adaptér dodávající elektrickou energii po ethernetovém kabelu (30W). Cena včetně dopravy, instalace.
</t>
  </si>
  <si>
    <t>Typ cenové soustavy URS 2023/I</t>
  </si>
  <si>
    <t>11.248.730</t>
  </si>
  <si>
    <t>Dokončovací práce - nátěry</t>
  </si>
  <si>
    <t>Interaktivní systém</t>
  </si>
  <si>
    <t>Prezentační software</t>
  </si>
  <si>
    <t xml:space="preserve">Nástěnný držák s křídly pro sestavu interaktivního displeje. Systém se skládá z výškového posunu, rámu pro uchycení dotykové obrazovky o úhlopříčce obrazu 86“ a dvou keramických, magnetických křídel, která po zavření přikrývají celou plochu obrazu.
Zdvih min.  65 cm, Nosnost vlastního pojezdu min 169 kg (součet rámu + displeje + křídel). Cena včetně dopravy a instalace.
</t>
  </si>
  <si>
    <t xml:space="preserve">Interaktivní displej s úhlopříčkou min. 86" (218cm) a rozlišením obrazu 4K UHD. Automatické rozpoznání dotyku prstem pro ovládání myši a popisovačem pro psaní a zárověň odlišení popisovačů pro současné psaní různou barvou. Počítačový modul s minimálními parametry 6GB RAM a 32GB, který obsahuje aplikaci pro psaní na bílé ploše a prohlížeč webových stránek. Reproduktor min. 2x15W + vestavěné mikrofony (min. 4). Pro připojení má displej minimálně konektory HDMI a USB-C, bezdrátovou konektivitu Wifi a Bluetooth. Displej musí mít certifikaci ENERGY STAR. Cena včetně systémové AV kabeláže. Cena včetně dopravy, instalace, nastavení.
</t>
  </si>
  <si>
    <t xml:space="preserve">SW balíček, který obsahuje autorský nástroj učitele – SW pro přípravu interaktivních cvičení musí být plně kompatibilní (umožňuje otevřít soubor, spustit všechny aktivity, animace, uložit v původním formátu) se soubory s příponou notebook. Prostředí musí být v českém jazyce. 
Balíček dále musí obsahovat nástroj pro rychlou přípravu digitálních učebních aktivit, hlasování. Aktivity je možno sdílet na žákovská zařízení přes cloud prostředí. Cena včetně dopravy, instalace a zaškolení uživatele, školení viz. technická zpráva.
</t>
  </si>
  <si>
    <t>Výrobce</t>
  </si>
  <si>
    <t>Poznámka</t>
  </si>
  <si>
    <t>Krabice univerzální pod omítku s víčkem</t>
  </si>
  <si>
    <t>10.079.363</t>
  </si>
  <si>
    <t>04/2023</t>
  </si>
  <si>
    <t>Konstrukce tesařské</t>
  </si>
  <si>
    <t xml:space="preserve">Demontáž stupínku, včetně vitrostaveništního přesunu a odvozu na skládku do 10 km. </t>
  </si>
  <si>
    <t>Slaboproudé, silnoproudé rozvody, osvětlení</t>
  </si>
  <si>
    <t>Koncové prvky, nábytek, stínicí technika</t>
  </si>
  <si>
    <t>IT vybavení</t>
  </si>
  <si>
    <t>Stůl studenty</t>
  </si>
  <si>
    <t>Interaktivní zobrazovač</t>
  </si>
  <si>
    <t xml:space="preserve">Stropní bezdrátový přístupový bod (AP), 802.11ax, dvě rádia, duálně optimalizovaná anténa 2x2 MU-MIMO, 2.4GHz a 5GHz, PoE, RJ45, management, hybridní - možnost správy kontrolérem nebo v cloud. Cena včetně dopravy, instalace, nastavení.
</t>
  </si>
  <si>
    <t>612131121</t>
  </si>
  <si>
    <t>Penetrační disperzní nátěr vnitřních stěn nanášený ručně</t>
  </si>
  <si>
    <t>612142001</t>
  </si>
  <si>
    <t>Potažení vnitřních stěn sklovláknitým pletivem vtlačeným do tenkovrstvé hmoty</t>
  </si>
  <si>
    <t>612311131</t>
  </si>
  <si>
    <t>Potažení vnitřních stěn vápenným štukem tloušťky do 3 mm</t>
  </si>
  <si>
    <t xml:space="preserve">Podlahová krytina z homogenního vinylu určená pro komerční prostory. Podlahovina je klasifikována dle normy zátěže EN 685 jako třída 34/43, celková tloušťka 2,0 mm, nášlapná vrstva 2,00mm.  Reakce na požár v hodnotách dle normy  EN ISO 13501-1 vyhovující Třídě Bfl s1., sklon ke vzniku statické elektřiny dle normy EN 1815 v hodnotě &lt; 2 kV. Odolnost proti bakteriím dle ISO 846, část C - nepodporuje růst bakterií a dále má atesty pro čisté prostory dle ASTM F51/00 s výsledkem - třída A a ISO 14644-1 třída 4. Protiskluznost materiálu dle normy EN 13893 s výsledkem ≥ 0,3. </t>
  </si>
  <si>
    <t>Měření metalického segmentu</t>
  </si>
  <si>
    <t>Drobný elektroinstalační materiál, dovybavení rozvaděče, napojení hlavního přívodu z chodbového rozvaděče</t>
  </si>
  <si>
    <t xml:space="preserve">Demontáž svítidla stropního </t>
  </si>
  <si>
    <t>741372022</t>
  </si>
  <si>
    <t>Montáž svítidel LED se zapojením vodičů bytových nebo společenských místností, stropních, panelových, obsahu přes 0,09 do 0,36m2.</t>
  </si>
  <si>
    <t>Provozní světlo na strop</t>
  </si>
  <si>
    <t>Svítidlo - 2x LED 840, 1510mm, matná mřížka, přisazené, NONSELV 350mA.  Těleso: bíle práškově lakovaný (RAL 9016) ocelový plech, optický systém kategorie C2 z matného hliníku s opálovým krytem LED modulu Oba systémy mají stejnou účinnost, tzn. světelný tok svítidla a příkon svítidel s leštěnou a matnou mřížkou je shodný LED: Mid Power LED CRI 80,  studená bílá 4000K,  Elektronická výstroj: LED proudový driver ND - nestmívatelný (standard). Aplikace: - přisazená nebo závěsná montáž - počítačové učebny, kancelářské, obchodní a společenské prostory s vysokými nároky na omezení oslnění - UGR&lt;19.</t>
  </si>
  <si>
    <r>
      <t xml:space="preserve">Látková roleta: látka blackout zatemňovací v provedení bez vodících lišt a bez kazety, ovládání motorické 230V, koncové spínače, rozměry látky 150x240cm. </t>
    </r>
    <r>
      <rPr>
        <b/>
        <i/>
        <sz val="10"/>
        <rFont val="Arial"/>
        <family val="2"/>
        <charset val="238"/>
      </rPr>
      <t>Přesný rozměr bude určen po zaměření dodavatelem</t>
    </r>
    <r>
      <rPr>
        <sz val="10"/>
        <rFont val="Arial"/>
        <family val="2"/>
        <charset val="238"/>
      </rPr>
      <t xml:space="preserve">. Cena včetně dopravy, instalace.
</t>
    </r>
  </si>
  <si>
    <t xml:space="preserve">105 - učebna IKT </t>
  </si>
  <si>
    <t>Střední odborná škola pro ochranu a obnovu životního prostředí - Schola Humanitas, Litvínov, Ukrajinská 379</t>
  </si>
  <si>
    <t xml:space="preserve">Katedra učitele. Vnější rozměry katedry š.1600×h.680×v.760mm, 2× kabelová průchodka. V pravé části katedry umístěna uzamykatelná skříňka na soklu o vnitřních rozměrech š.510×h.632×v.688mm. Skříňka vybavena nasávacím otvorem v čele dvířek a otvorem v horní části pro odvedení teplého vzduchu (krytí otvorů perforovaným plechem/mřížkou). V levé části katedry umístěna skříňka s 3× polohovatelnou policí. Prostor mezi skříňkami vybaven falešnými uzamykatelnými zády. Vytvořený propoj mezi prostorem uzamykatelné skříňky a falešnými zády. Možnost napojení katedry na kabelové žlaby pro studentské stoly.  Konstrukce nábytku je z oboustranně laminované dřevotřískové desky, pohledové hrany jsou lepeny voděodolným PUR lepidlem. Možnost výběru barevného provedení alespoň ze čtyř základních typů dekorů/barev. Cena včetně dopravy a instalace.
</t>
  </si>
  <si>
    <t xml:space="preserve">Stůl žákovský pracovní s elektro výsuvem na monitor. Rozměr 1400x760x650 mm. Stůl je tvořen z dřevotřískového boxu ve které je mechanismus s monitorem poháněný elektro výsuvem. Hlavní část stolu je pak tvořena deskou s povrchem HPL min. 0,8mm o síle min. 22mm, ABS hranou o síle min. 5mm, na kovové konstrukci vyrobené z plochooválu o min. průřezu 75x25x2mm a tunelu min. 35x55. Elektro výsuv je centrálně řízený z pracoviště učitele.
</t>
  </si>
  <si>
    <t xml:space="preserve">PC sestava typu All in One - obrazovka s uhlopříčkou 24,5" s rozlišením Full HD, obnovovací frekvence 100 Hz, integrované reproduktory, procesor o výkonu minimálně 13250 bodů dle www.cpubenchmark.net, paměť 16 GB RAM s možností rozšíření, uložiště SSD 256 GB, Wi-Fi ax, Bluetooth 5.0, 4x USB 3.0, USB type C, audio vstup/výstup, GLAN, Display Port, HDMI, myš USB, klávesnice CZ USB, operační systém Microsoft Windows v nejnovější verzi s možností připojení do domény.Zadavatel požaduje SW z důvodu kompatibility s již používaným SW, kdy nevzniknou zadavateli vícenáklady spojené s nutností proškolení pedagogů na nový SW. Cena včetně dopravy, instalace.
</t>
  </si>
  <si>
    <t xml:space="preserve">Monitor s viditelnou uhlopříčkou min. 60,45cm (23,8"), matný, antireflexní, LED podsvícení, rozlišení 1920x1080, pozorovací úhel 178° vodorovně, 178° svisle, jas min. 250 cd/m2, kontrastní poměr 1000:1 statický, doba odezvy min. 5ms, video vstupy HDMI, DisplayPort, výškově nastavitelný stojan, dva integrované reproduktory s výkonem 2 W. Cena včetně dopravy, instalace.
</t>
  </si>
  <si>
    <t>Cena celkem bez DPH</t>
  </si>
  <si>
    <t xml:space="preserve">PC sestava typu All in One - LCD 24,5“ s rozlišením Full HD, obnovovací frekvence 100 Hz, integrované reproduktory, procesor o výkonu minimálně 16000 bodů dle www.cpubenchmark.net, paměť 16 GB RAM s možností rozšíření, uložiště SSD 256 GB, Wi-Fi ax, Bluetooth 5.0, 4x USB 3.0, USB type C, audio vstup/výstup, GLAN, Display Port, HDMI, myš USB, klávesnice CZ USB, operační systém Microsoft Windows v nejnovější verzi s možností připojení do domény. Zadavatel požaduje SW z důvodu kompatibility s již používaným SW, kdy nevzniknou zadavateli vícenáklady spojené s nutností proškolení pedagogů na nový SW. Cena včetně dopravy, instalace.
</t>
  </si>
  <si>
    <t>Dvojnásobné bílé malby  ze směsí, bělost min.98%, odolná proti oděru za sucha, paropropustná v místnostech do 3,80 m</t>
  </si>
  <si>
    <t>Silový kabel CYKY-J 5x6mm2.</t>
  </si>
  <si>
    <t>Jistič 3F 25 A s charakteristikou C</t>
  </si>
  <si>
    <t>Kabel CYA 10 mm2 zeleno/žlutý</t>
  </si>
  <si>
    <t>Datový UTP cat.6 kabel</t>
  </si>
  <si>
    <t>Konektor RJ45 8p8c Cat.6a nest.pro drát</t>
  </si>
  <si>
    <t>Konektor RJ45 UTP Cat.6a černý samořezný</t>
  </si>
  <si>
    <t>Datový přepínač 24x 10/100/1000Mbps s podporou PoE 802.3af a 802.3at na všech portech, PoE budget 370W, uplink porty 4x 10Gbps (SFP+), rychlost přepínání min. 90Mp/s, packet buffer min 1.5MB, s podporou až 16 tisíc MAC adres, s podporou protokolů 802.1Q, 802.3ad, 802.1p, 802.1ad, s podporou IPv6, LACP, Virtual Cable Testing, port security, s možností autentizace přes RADIUS, s managementem přes CLI, s podporou Port Mirroring, stohovatelný, s podporou L3 statického routování,  s napájením 230 VAC s instalační sadou do rozvaděče. Cena včetně dopravy a instalace.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</si>
</sst>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"/>
    <numFmt numFmtId="165" formatCode="#,##0.000"/>
    <numFmt numFmtId="166" formatCode="#,##0\_x0000_"/>
    <numFmt numFmtId="167" formatCode="#,##0.0"/>
    <numFmt numFmtId="168" formatCode="#,##0.0000"/>
  </numFmts>
  <fonts count="34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18"/>
      <color indexed="10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family val="2"/>
      <charset val="238"/>
    </font>
    <font>
      <sz val="10"/>
      <name val="Arial "/>
      <charset val="238"/>
    </font>
    <font>
      <b/>
      <u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8"/>
      <color rgb="FF0000FF"/>
      <name val="Arial"/>
      <family val="2"/>
      <charset val="238"/>
    </font>
    <font>
      <b/>
      <sz val="8"/>
      <color rgb="FF7030A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0000FF"/>
      <name val="Arial"/>
      <family val="2"/>
      <charset val="238"/>
    </font>
    <font>
      <b/>
      <sz val="10"/>
      <color rgb="FF800080"/>
      <name val="Arial"/>
      <family val="2"/>
      <charset val="238"/>
    </font>
    <font>
      <sz val="10"/>
      <color rgb="FF0000FF"/>
      <name val="Arial"/>
      <family val="2"/>
      <charset val="238"/>
    </font>
    <font>
      <b/>
      <sz val="10"/>
      <color rgb="FF7030A0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0"/>
      <color rgb="FFFA0000"/>
      <name val="Arial"/>
      <family val="2"/>
      <charset val="238"/>
    </font>
    <font>
      <sz val="10"/>
      <color rgb="FFFF0000"/>
      <name val="Arial "/>
      <charset val="238"/>
    </font>
    <font>
      <sz val="8"/>
      <color rgb="FFFF0000"/>
      <name val="Arial"/>
      <family val="2"/>
      <charset val="238"/>
    </font>
    <font>
      <sz val="10"/>
      <color rgb="FF232323"/>
      <name val="Arial"/>
      <family val="2"/>
      <charset val="238"/>
    </font>
    <font>
      <sz val="11"/>
      <name val="Calibri"/>
      <family val="2"/>
      <scheme val="minor"/>
    </font>
    <font>
      <sz val="8"/>
      <color rgb="FF7030A0"/>
      <name val="Arial"/>
      <family val="2"/>
      <charset val="238"/>
    </font>
    <font>
      <b/>
      <sz val="8"/>
      <color indexed="12"/>
      <name val="Arial"/>
      <family val="2"/>
      <charset val="238"/>
    </font>
    <font>
      <b/>
      <sz val="8"/>
      <color indexed="20"/>
      <name val="Arial"/>
      <family val="2"/>
      <charset val="238"/>
    </font>
    <font>
      <b/>
      <u/>
      <sz val="8"/>
      <color indexed="10"/>
      <name val="Arial"/>
      <family val="2"/>
      <charset val="238"/>
    </font>
    <font>
      <b/>
      <sz val="10"/>
      <color theme="1"/>
      <name val="Tahoma"/>
      <family val="2"/>
      <charset val="238"/>
    </font>
    <font>
      <b/>
      <i/>
      <sz val="10"/>
      <name val="Arial"/>
      <family val="2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00B05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3" fillId="0" borderId="0"/>
    <xf numFmtId="0" fontId="13" fillId="0" borderId="0"/>
    <xf numFmtId="0" fontId="26" fillId="0" borderId="0"/>
    <xf numFmtId="0" fontId="1" fillId="0" borderId="0"/>
  </cellStyleXfs>
  <cellXfs count="287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164" fontId="4" fillId="0" borderId="17" xfId="0" applyNumberFormat="1" applyFont="1" applyBorder="1" applyAlignment="1">
      <alignment vertical="center" wrapText="1"/>
    </xf>
    <xf numFmtId="0" fontId="5" fillId="0" borderId="19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1" fontId="2" fillId="0" borderId="24" xfId="0" applyNumberFormat="1" applyFont="1" applyBorder="1" applyAlignment="1">
      <alignment horizontal="center" vertical="center"/>
    </xf>
    <xf numFmtId="0" fontId="6" fillId="0" borderId="25" xfId="0" applyFont="1" applyBorder="1" applyAlignment="1">
      <alignment vertical="center"/>
    </xf>
    <xf numFmtId="0" fontId="2" fillId="0" borderId="26" xfId="0" applyFont="1" applyBorder="1" applyAlignment="1">
      <alignment vertical="center"/>
    </xf>
    <xf numFmtId="49" fontId="2" fillId="0" borderId="27" xfId="0" applyNumberFormat="1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1" fontId="2" fillId="0" borderId="30" xfId="0" applyNumberFormat="1" applyFont="1" applyBorder="1" applyAlignment="1">
      <alignment horizontal="center" vertical="center"/>
    </xf>
    <xf numFmtId="0" fontId="6" fillId="0" borderId="28" xfId="0" applyFont="1" applyBorder="1" applyAlignment="1">
      <alignment vertical="center"/>
    </xf>
    <xf numFmtId="49" fontId="2" fillId="0" borderId="18" xfId="0" applyNumberFormat="1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1" fontId="2" fillId="0" borderId="32" xfId="0" applyNumberFormat="1" applyFont="1" applyBorder="1" applyAlignment="1">
      <alignment horizontal="center" vertical="center"/>
    </xf>
    <xf numFmtId="0" fontId="2" fillId="0" borderId="33" xfId="0" applyFont="1" applyBorder="1" applyAlignment="1">
      <alignment vertical="center"/>
    </xf>
    <xf numFmtId="0" fontId="2" fillId="0" borderId="34" xfId="0" applyFont="1" applyBorder="1" applyAlignment="1">
      <alignment vertical="center"/>
    </xf>
    <xf numFmtId="0" fontId="2" fillId="0" borderId="35" xfId="0" applyFont="1" applyBorder="1" applyAlignment="1">
      <alignment vertical="center"/>
    </xf>
    <xf numFmtId="49" fontId="2" fillId="0" borderId="15" xfId="0" applyNumberFormat="1" applyFont="1" applyBorder="1" applyAlignment="1">
      <alignment vertical="center"/>
    </xf>
    <xf numFmtId="0" fontId="4" fillId="0" borderId="1" xfId="0" applyFont="1" applyBorder="1" applyAlignment="1">
      <alignment vertical="top"/>
    </xf>
    <xf numFmtId="0" fontId="2" fillId="0" borderId="36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1" fontId="5" fillId="0" borderId="19" xfId="0" applyNumberFormat="1" applyFont="1" applyBorder="1" applyAlignment="1">
      <alignment vertical="center"/>
    </xf>
    <xf numFmtId="0" fontId="2" fillId="0" borderId="38" xfId="0" applyFont="1" applyBorder="1" applyAlignment="1">
      <alignment vertical="center"/>
    </xf>
    <xf numFmtId="168" fontId="2" fillId="0" borderId="18" xfId="0" applyNumberFormat="1" applyFont="1" applyBorder="1" applyAlignment="1">
      <alignment horizontal="right" vertical="center"/>
    </xf>
    <xf numFmtId="0" fontId="2" fillId="0" borderId="39" xfId="0" applyFont="1" applyBorder="1"/>
    <xf numFmtId="0" fontId="2" fillId="0" borderId="29" xfId="0" applyFont="1" applyBorder="1"/>
    <xf numFmtId="168" fontId="2" fillId="0" borderId="40" xfId="0" applyNumberFormat="1" applyFont="1" applyBorder="1" applyAlignment="1">
      <alignment horizontal="right" vertical="center"/>
    </xf>
    <xf numFmtId="0" fontId="4" fillId="0" borderId="41" xfId="0" applyFont="1" applyBorder="1" applyAlignment="1">
      <alignment vertical="top"/>
    </xf>
    <xf numFmtId="0" fontId="2" fillId="0" borderId="25" xfId="0" applyFont="1" applyBorder="1" applyAlignment="1">
      <alignment vertical="center"/>
    </xf>
    <xf numFmtId="168" fontId="2" fillId="0" borderId="27" xfId="0" applyNumberFormat="1" applyFont="1" applyBorder="1" applyAlignment="1">
      <alignment horizontal="right" vertical="center"/>
    </xf>
    <xf numFmtId="0" fontId="4" fillId="0" borderId="33" xfId="0" applyFont="1" applyBorder="1" applyAlignment="1">
      <alignment vertical="center"/>
    </xf>
    <xf numFmtId="0" fontId="2" fillId="0" borderId="42" xfId="0" applyFont="1" applyBorder="1" applyAlignment="1">
      <alignment vertical="center"/>
    </xf>
    <xf numFmtId="0" fontId="2" fillId="0" borderId="43" xfId="0" applyFont="1" applyBorder="1" applyAlignment="1">
      <alignment vertical="center"/>
    </xf>
    <xf numFmtId="0" fontId="2" fillId="0" borderId="13" xfId="0" applyFont="1" applyBorder="1"/>
    <xf numFmtId="0" fontId="2" fillId="0" borderId="44" xfId="0" applyFont="1" applyBorder="1" applyAlignment="1">
      <alignment vertical="center"/>
    </xf>
    <xf numFmtId="0" fontId="2" fillId="0" borderId="45" xfId="0" applyFont="1" applyBorder="1"/>
    <xf numFmtId="0" fontId="2" fillId="0" borderId="46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49" fontId="2" fillId="0" borderId="6" xfId="0" applyNumberFormat="1" applyFont="1" applyBorder="1" applyAlignment="1">
      <alignment vertical="center"/>
    </xf>
    <xf numFmtId="49" fontId="2" fillId="3" borderId="47" xfId="0" applyNumberFormat="1" applyFont="1" applyFill="1" applyBorder="1" applyAlignment="1">
      <alignment horizontal="center" vertical="center" wrapText="1"/>
    </xf>
    <xf numFmtId="1" fontId="2" fillId="3" borderId="48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/>
    <xf numFmtId="49" fontId="6" fillId="2" borderId="0" xfId="0" applyNumberFormat="1" applyFont="1" applyFill="1" applyAlignment="1">
      <alignment vertical="center"/>
    </xf>
    <xf numFmtId="49" fontId="2" fillId="2" borderId="0" xfId="0" applyNumberFormat="1" applyFont="1" applyFill="1" applyAlignment="1">
      <alignment vertical="center"/>
    </xf>
    <xf numFmtId="0" fontId="2" fillId="4" borderId="0" xfId="0" applyFont="1" applyFill="1" applyAlignment="1">
      <alignment horizontal="left" vertical="center"/>
    </xf>
    <xf numFmtId="49" fontId="2" fillId="4" borderId="0" xfId="0" applyNumberFormat="1" applyFont="1" applyFill="1" applyAlignment="1">
      <alignment horizontal="left" vertical="center"/>
    </xf>
    <xf numFmtId="49" fontId="2" fillId="3" borderId="49" xfId="0" applyNumberFormat="1" applyFont="1" applyFill="1" applyBorder="1" applyAlignment="1">
      <alignment horizontal="center" vertical="center" wrapText="1"/>
    </xf>
    <xf numFmtId="1" fontId="2" fillId="3" borderId="32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/>
    <xf numFmtId="2" fontId="1" fillId="0" borderId="0" xfId="0" applyNumberFormat="1" applyFont="1" applyProtection="1">
      <protection locked="0"/>
    </xf>
    <xf numFmtId="0" fontId="1" fillId="0" borderId="0" xfId="0" applyFont="1" applyProtection="1">
      <protection locked="0"/>
    </xf>
    <xf numFmtId="49" fontId="3" fillId="2" borderId="0" xfId="0" applyNumberFormat="1" applyFont="1" applyFill="1" applyAlignment="1">
      <alignment vertical="center"/>
    </xf>
    <xf numFmtId="49" fontId="2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left" vertical="center"/>
    </xf>
    <xf numFmtId="49" fontId="2" fillId="3" borderId="50" xfId="0" applyNumberFormat="1" applyFont="1" applyFill="1" applyBorder="1" applyAlignment="1">
      <alignment horizontal="center" vertical="center" wrapText="1"/>
    </xf>
    <xf numFmtId="1" fontId="2" fillId="3" borderId="51" xfId="0" applyNumberFormat="1" applyFont="1" applyFill="1" applyBorder="1" applyAlignment="1">
      <alignment horizontal="center" vertical="center" wrapText="1"/>
    </xf>
    <xf numFmtId="0" fontId="1" fillId="4" borderId="16" xfId="0" applyFont="1" applyFill="1" applyBorder="1"/>
    <xf numFmtId="0" fontId="1" fillId="4" borderId="17" xfId="0" applyFont="1" applyFill="1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8" fillId="0" borderId="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164" fontId="2" fillId="0" borderId="25" xfId="0" applyNumberFormat="1" applyFont="1" applyBorder="1" applyAlignment="1">
      <alignment vertical="center"/>
    </xf>
    <xf numFmtId="164" fontId="2" fillId="0" borderId="8" xfId="0" applyNumberFormat="1" applyFont="1" applyBorder="1" applyAlignment="1">
      <alignment vertical="center"/>
    </xf>
    <xf numFmtId="164" fontId="2" fillId="0" borderId="38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0" borderId="26" xfId="0" applyNumberFormat="1" applyFont="1" applyBorder="1" applyAlignment="1">
      <alignment vertical="center"/>
    </xf>
    <xf numFmtId="164" fontId="2" fillId="0" borderId="28" xfId="0" applyNumberFormat="1" applyFont="1" applyBorder="1" applyAlignment="1">
      <alignment vertical="center"/>
    </xf>
    <xf numFmtId="164" fontId="2" fillId="0" borderId="12" xfId="0" applyNumberFormat="1" applyFont="1" applyBorder="1" applyAlignment="1">
      <alignment vertical="center"/>
    </xf>
    <xf numFmtId="164" fontId="2" fillId="0" borderId="29" xfId="0" applyNumberFormat="1" applyFont="1" applyBorder="1" applyAlignment="1">
      <alignment vertical="center"/>
    </xf>
    <xf numFmtId="164" fontId="2" fillId="0" borderId="9" xfId="0" applyNumberFormat="1" applyFont="1" applyBorder="1" applyAlignment="1">
      <alignment vertical="center"/>
    </xf>
    <xf numFmtId="49" fontId="2" fillId="0" borderId="26" xfId="0" applyNumberFormat="1" applyFont="1" applyBorder="1" applyAlignment="1">
      <alignment vertical="center"/>
    </xf>
    <xf numFmtId="3" fontId="1" fillId="0" borderId="52" xfId="0" applyNumberFormat="1" applyFont="1" applyBorder="1" applyAlignment="1">
      <alignment vertical="center"/>
    </xf>
    <xf numFmtId="3" fontId="1" fillId="0" borderId="34" xfId="0" applyNumberFormat="1" applyFont="1" applyBorder="1" applyAlignment="1">
      <alignment vertical="center"/>
    </xf>
    <xf numFmtId="166" fontId="1" fillId="0" borderId="35" xfId="0" applyNumberFormat="1" applyFont="1" applyBorder="1" applyAlignment="1">
      <alignment horizontal="right" vertical="center" wrapText="1"/>
    </xf>
    <xf numFmtId="4" fontId="1" fillId="0" borderId="33" xfId="0" applyNumberFormat="1" applyFont="1" applyBorder="1" applyAlignment="1">
      <alignment horizontal="right" vertical="center" wrapText="1"/>
    </xf>
    <xf numFmtId="3" fontId="1" fillId="0" borderId="35" xfId="0" applyNumberFormat="1" applyFont="1" applyBorder="1" applyAlignment="1">
      <alignment vertical="center"/>
    </xf>
    <xf numFmtId="3" fontId="1" fillId="0" borderId="33" xfId="0" applyNumberFormat="1" applyFont="1" applyBorder="1" applyAlignment="1">
      <alignment vertical="center"/>
    </xf>
    <xf numFmtId="3" fontId="1" fillId="0" borderId="34" xfId="0" applyNumberFormat="1" applyFont="1" applyBorder="1" applyAlignment="1">
      <alignment vertical="center" wrapText="1"/>
    </xf>
    <xf numFmtId="4" fontId="1" fillId="0" borderId="34" xfId="0" applyNumberFormat="1" applyFont="1" applyBorder="1" applyAlignment="1">
      <alignment horizontal="right" vertical="center" wrapText="1"/>
    </xf>
    <xf numFmtId="3" fontId="1" fillId="0" borderId="46" xfId="0" applyNumberFormat="1" applyFont="1" applyBorder="1" applyAlignment="1">
      <alignment vertical="center"/>
    </xf>
    <xf numFmtId="4" fontId="1" fillId="0" borderId="28" xfId="0" applyNumberFormat="1" applyFont="1" applyBorder="1" applyAlignment="1">
      <alignment horizontal="right" vertical="center" wrapText="1"/>
    </xf>
    <xf numFmtId="4" fontId="1" fillId="0" borderId="28" xfId="0" applyNumberFormat="1" applyFont="1" applyBorder="1" applyAlignment="1">
      <alignment horizontal="right" vertical="center"/>
    </xf>
    <xf numFmtId="3" fontId="1" fillId="0" borderId="12" xfId="0" applyNumberFormat="1" applyFont="1" applyBorder="1" applyAlignment="1">
      <alignment vertical="center"/>
    </xf>
    <xf numFmtId="0" fontId="9" fillId="0" borderId="12" xfId="0" applyFont="1" applyBorder="1" applyAlignment="1">
      <alignment horizontal="right" vertical="center"/>
    </xf>
    <xf numFmtId="0" fontId="9" fillId="0" borderId="9" xfId="0" applyFont="1" applyBorder="1" applyAlignment="1">
      <alignment horizontal="left" vertical="center"/>
    </xf>
    <xf numFmtId="3" fontId="1" fillId="0" borderId="28" xfId="0" applyNumberFormat="1" applyFont="1" applyBorder="1" applyAlignment="1">
      <alignment vertical="center"/>
    </xf>
    <xf numFmtId="3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horizontal="right" vertical="center" wrapText="1"/>
    </xf>
    <xf numFmtId="4" fontId="1" fillId="0" borderId="16" xfId="0" applyNumberFormat="1" applyFont="1" applyBorder="1" applyAlignment="1">
      <alignment horizontal="right" vertical="center"/>
    </xf>
    <xf numFmtId="3" fontId="1" fillId="0" borderId="18" xfId="0" applyNumberFormat="1" applyFont="1" applyBorder="1" applyAlignment="1">
      <alignment vertical="center"/>
    </xf>
    <xf numFmtId="4" fontId="1" fillId="0" borderId="45" xfId="0" applyNumberFormat="1" applyFont="1" applyBorder="1" applyAlignment="1">
      <alignment horizontal="right" vertical="center" wrapText="1"/>
    </xf>
    <xf numFmtId="4" fontId="1" fillId="0" borderId="17" xfId="0" applyNumberFormat="1" applyFont="1" applyBorder="1" applyAlignment="1">
      <alignment horizontal="right" vertical="center" wrapText="1"/>
    </xf>
    <xf numFmtId="3" fontId="1" fillId="0" borderId="14" xfId="0" applyNumberFormat="1" applyFont="1" applyBorder="1" applyAlignment="1">
      <alignment vertical="center" wrapText="1"/>
    </xf>
    <xf numFmtId="3" fontId="2" fillId="0" borderId="29" xfId="0" applyNumberFormat="1" applyFont="1" applyBorder="1" applyAlignment="1">
      <alignment horizontal="right" vertical="center" wrapText="1"/>
    </xf>
    <xf numFmtId="4" fontId="2" fillId="0" borderId="28" xfId="0" applyNumberFormat="1" applyFont="1" applyBorder="1" applyAlignment="1">
      <alignment horizontal="right" vertical="center" wrapText="1"/>
    </xf>
    <xf numFmtId="4" fontId="1" fillId="0" borderId="29" xfId="0" applyNumberFormat="1" applyFont="1" applyBorder="1" applyAlignment="1">
      <alignment horizontal="right" vertical="center" wrapText="1"/>
    </xf>
    <xf numFmtId="3" fontId="2" fillId="0" borderId="28" xfId="0" applyNumberFormat="1" applyFont="1" applyBorder="1" applyAlignment="1">
      <alignment horizontal="right" vertical="center" wrapText="1"/>
    </xf>
    <xf numFmtId="4" fontId="4" fillId="0" borderId="53" xfId="0" applyNumberFormat="1" applyFont="1" applyBorder="1" applyAlignment="1">
      <alignment horizontal="right" vertical="center" wrapText="1"/>
    </xf>
    <xf numFmtId="0" fontId="1" fillId="0" borderId="20" xfId="0" applyFont="1" applyBorder="1" applyAlignment="1">
      <alignment vertical="center"/>
    </xf>
    <xf numFmtId="0" fontId="1" fillId="0" borderId="0" xfId="0" applyFont="1" applyAlignment="1">
      <alignment vertical="center"/>
    </xf>
    <xf numFmtId="49" fontId="4" fillId="2" borderId="0" xfId="0" applyNumberFormat="1" applyFont="1" applyFill="1" applyAlignment="1">
      <alignment vertical="center"/>
    </xf>
    <xf numFmtId="49" fontId="1" fillId="2" borderId="0" xfId="0" applyNumberFormat="1" applyFont="1" applyFill="1" applyAlignment="1">
      <alignment vertical="center"/>
    </xf>
    <xf numFmtId="0" fontId="1" fillId="4" borderId="0" xfId="0" applyFont="1" applyFill="1" applyAlignment="1">
      <alignment horizontal="left" vertical="center"/>
    </xf>
    <xf numFmtId="49" fontId="1" fillId="4" borderId="0" xfId="0" applyNumberFormat="1" applyFont="1" applyFill="1" applyAlignment="1">
      <alignment vertical="center" wrapText="1"/>
    </xf>
    <xf numFmtId="49" fontId="1" fillId="3" borderId="47" xfId="0" applyNumberFormat="1" applyFont="1" applyFill="1" applyBorder="1" applyAlignment="1">
      <alignment horizontal="center" vertical="center" wrapText="1"/>
    </xf>
    <xf numFmtId="1" fontId="1" fillId="3" borderId="48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166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vertical="center" wrapText="1"/>
    </xf>
    <xf numFmtId="4" fontId="18" fillId="0" borderId="0" xfId="0" applyNumberFormat="1" applyFont="1" applyAlignment="1">
      <alignment horizontal="right" vertical="center"/>
    </xf>
    <xf numFmtId="166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165" fontId="1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167" fontId="1" fillId="0" borderId="0" xfId="0" applyNumberFormat="1" applyFont="1" applyAlignment="1">
      <alignment horizontal="right" vertical="center"/>
    </xf>
    <xf numFmtId="166" fontId="1" fillId="0" borderId="0" xfId="0" applyNumberFormat="1" applyFont="1" applyAlignment="1">
      <alignment horizontal="right" vertical="center"/>
    </xf>
    <xf numFmtId="0" fontId="16" fillId="0" borderId="0" xfId="0" applyFont="1" applyAlignment="1">
      <alignment vertical="center"/>
    </xf>
    <xf numFmtId="166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4" fontId="17" fillId="0" borderId="0" xfId="0" applyNumberFormat="1" applyFont="1" applyAlignment="1">
      <alignment horizontal="right" vertical="center"/>
    </xf>
    <xf numFmtId="0" fontId="19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horizontal="right"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vertical="center" wrapText="1"/>
    </xf>
    <xf numFmtId="4" fontId="22" fillId="0" borderId="0" xfId="0" applyNumberFormat="1" applyFont="1" applyAlignment="1">
      <alignment horizontal="right" vertical="center"/>
    </xf>
    <xf numFmtId="0" fontId="1" fillId="0" borderId="0" xfId="0" applyFont="1" applyAlignment="1" applyProtection="1">
      <alignment wrapText="1"/>
      <protection locked="0"/>
    </xf>
    <xf numFmtId="0" fontId="1" fillId="0" borderId="4" xfId="0" applyFont="1" applyBorder="1" applyAlignment="1" applyProtection="1">
      <alignment wrapText="1"/>
      <protection locked="0"/>
    </xf>
    <xf numFmtId="49" fontId="1" fillId="2" borderId="0" xfId="0" applyNumberFormat="1" applyFont="1" applyFill="1"/>
    <xf numFmtId="0" fontId="1" fillId="0" borderId="4" xfId="0" applyFont="1" applyBorder="1" applyProtection="1">
      <protection locked="0"/>
    </xf>
    <xf numFmtId="1" fontId="1" fillId="3" borderId="48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165" fontId="1" fillId="5" borderId="0" xfId="0" applyNumberFormat="1" applyFont="1" applyFill="1" applyAlignment="1">
      <alignment horizontal="right" vertical="center"/>
    </xf>
    <xf numFmtId="0" fontId="1" fillId="5" borderId="0" xfId="0" applyFont="1" applyFill="1" applyAlignment="1">
      <alignment vertical="center"/>
    </xf>
    <xf numFmtId="0" fontId="1" fillId="5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166" fontId="1" fillId="5" borderId="0" xfId="0" applyNumberFormat="1" applyFont="1" applyFill="1" applyAlignment="1">
      <alignment horizontal="center" vertical="center"/>
    </xf>
    <xf numFmtId="164" fontId="24" fillId="0" borderId="38" xfId="0" applyNumberFormat="1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7" xfId="0" applyFont="1" applyBorder="1" applyAlignment="1">
      <alignment vertical="center"/>
    </xf>
    <xf numFmtId="49" fontId="1" fillId="2" borderId="0" xfId="0" applyNumberFormat="1" applyFont="1" applyFill="1" applyAlignment="1">
      <alignment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1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vertical="center" wrapText="1"/>
    </xf>
    <xf numFmtId="166" fontId="16" fillId="5" borderId="0" xfId="0" applyNumberFormat="1" applyFont="1" applyFill="1" applyAlignment="1">
      <alignment horizontal="center" vertical="center"/>
    </xf>
    <xf numFmtId="0" fontId="16" fillId="5" borderId="0" xfId="0" applyFont="1" applyFill="1" applyAlignment="1">
      <alignment vertical="center"/>
    </xf>
    <xf numFmtId="49" fontId="10" fillId="2" borderId="17" xfId="0" applyNumberFormat="1" applyFont="1" applyFill="1" applyBorder="1"/>
    <xf numFmtId="0" fontId="27" fillId="0" borderId="0" xfId="0" applyFont="1" applyProtection="1">
      <protection locked="0"/>
    </xf>
    <xf numFmtId="2" fontId="27" fillId="0" borderId="0" xfId="0" applyNumberFormat="1" applyFont="1" applyProtection="1">
      <protection locked="0"/>
    </xf>
    <xf numFmtId="0" fontId="24" fillId="0" borderId="0" xfId="0" applyFont="1" applyProtection="1">
      <protection locked="0"/>
    </xf>
    <xf numFmtId="2" fontId="24" fillId="0" borderId="0" xfId="0" applyNumberFormat="1" applyFont="1" applyProtection="1">
      <protection locked="0"/>
    </xf>
    <xf numFmtId="0" fontId="2" fillId="0" borderId="0" xfId="0" applyFont="1" applyProtection="1">
      <protection locked="0"/>
    </xf>
    <xf numFmtId="2" fontId="2" fillId="0" borderId="0" xfId="0" applyNumberFormat="1" applyFont="1" applyProtection="1">
      <protection locked="0"/>
    </xf>
    <xf numFmtId="49" fontId="10" fillId="2" borderId="17" xfId="0" applyNumberFormat="1" applyFont="1" applyFill="1" applyBorder="1" applyAlignment="1">
      <alignment vertical="center" wrapText="1"/>
    </xf>
    <xf numFmtId="49" fontId="10" fillId="2" borderId="17" xfId="0" applyNumberFormat="1" applyFont="1" applyFill="1" applyBorder="1" applyAlignment="1">
      <alignment vertical="center"/>
    </xf>
    <xf numFmtId="0" fontId="1" fillId="0" borderId="0" xfId="0" applyFont="1" applyAlignment="1" applyProtection="1">
      <alignment vertical="center"/>
      <protection locked="0"/>
    </xf>
    <xf numFmtId="49" fontId="1" fillId="3" borderId="49" xfId="0" applyNumberFormat="1" applyFont="1" applyFill="1" applyBorder="1" applyAlignment="1">
      <alignment vertical="center" wrapText="1"/>
    </xf>
    <xf numFmtId="1" fontId="1" fillId="3" borderId="32" xfId="0" applyNumberFormat="1" applyFont="1" applyFill="1" applyBorder="1" applyAlignment="1">
      <alignment vertical="center"/>
    </xf>
    <xf numFmtId="0" fontId="18" fillId="0" borderId="0" xfId="0" applyFont="1" applyAlignment="1">
      <alignment horizontal="left" vertical="top" wrapText="1"/>
    </xf>
    <xf numFmtId="49" fontId="1" fillId="2" borderId="0" xfId="0" applyNumberFormat="1" applyFont="1" applyFill="1" applyAlignment="1">
      <alignment horizontal="left" vertical="top" wrapText="1"/>
    </xf>
    <xf numFmtId="49" fontId="1" fillId="4" borderId="0" xfId="0" applyNumberFormat="1" applyFont="1" applyFill="1" applyAlignment="1">
      <alignment horizontal="left" vertical="top" wrapText="1"/>
    </xf>
    <xf numFmtId="1" fontId="1" fillId="3" borderId="48" xfId="0" applyNumberFormat="1" applyFont="1" applyFill="1" applyBorder="1" applyAlignment="1">
      <alignment horizontal="left" vertical="top" wrapText="1"/>
    </xf>
    <xf numFmtId="49" fontId="1" fillId="2" borderId="1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5" borderId="0" xfId="0" applyFont="1" applyFill="1" applyAlignment="1">
      <alignment horizontal="left" vertical="top" wrapText="1"/>
    </xf>
    <xf numFmtId="49" fontId="1" fillId="0" borderId="0" xfId="0" applyNumberFormat="1" applyFont="1" applyAlignment="1">
      <alignment horizontal="left" vertical="top" wrapText="1"/>
    </xf>
    <xf numFmtId="0" fontId="1" fillId="0" borderId="0" xfId="0" applyFont="1" applyAlignment="1" applyProtection="1">
      <alignment horizontal="left" vertical="top" wrapText="1" shrinkToFit="1"/>
      <protection hidden="1"/>
    </xf>
    <xf numFmtId="0" fontId="22" fillId="0" borderId="0" xfId="0" applyFont="1" applyAlignment="1">
      <alignment horizontal="left" vertical="top" wrapText="1"/>
    </xf>
    <xf numFmtId="0" fontId="1" fillId="0" borderId="0" xfId="0" applyFont="1" applyAlignment="1" applyProtection="1">
      <alignment horizontal="left" vertical="top" wrapText="1"/>
      <protection locked="0"/>
    </xf>
    <xf numFmtId="166" fontId="28" fillId="0" borderId="0" xfId="0" applyNumberFormat="1" applyFont="1" applyAlignment="1">
      <alignment horizontal="center" vertical="center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166" fontId="29" fillId="0" borderId="0" xfId="0" applyNumberFormat="1" applyFont="1" applyAlignment="1">
      <alignment horizontal="center" vertical="center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horizontal="right" vertical="center"/>
    </xf>
    <xf numFmtId="0" fontId="29" fillId="0" borderId="0" xfId="0" applyFont="1"/>
    <xf numFmtId="4" fontId="29" fillId="0" borderId="0" xfId="0" applyNumberFormat="1" applyFont="1"/>
    <xf numFmtId="0" fontId="2" fillId="0" borderId="0" xfId="0" applyFont="1"/>
    <xf numFmtId="0" fontId="30" fillId="0" borderId="0" xfId="0" applyFont="1"/>
    <xf numFmtId="4" fontId="30" fillId="0" borderId="0" xfId="0" applyNumberFormat="1" applyFont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25" fillId="0" borderId="0" xfId="0" applyFont="1" applyAlignment="1">
      <alignment horizontal="left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21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49" fontId="31" fillId="6" borderId="0" xfId="0" applyNumberFormat="1" applyFont="1" applyFill="1" applyAlignment="1">
      <alignment vertical="center"/>
    </xf>
    <xf numFmtId="165" fontId="21" fillId="0" borderId="0" xfId="0" applyNumberFormat="1" applyFont="1" applyAlignment="1">
      <alignment horizontal="right" vertical="center"/>
    </xf>
    <xf numFmtId="167" fontId="21" fillId="0" borderId="0" xfId="0" applyNumberFormat="1" applyFont="1" applyAlignment="1">
      <alignment horizontal="right" vertical="center"/>
    </xf>
    <xf numFmtId="0" fontId="21" fillId="0" borderId="0" xfId="0" applyFont="1" applyAlignment="1">
      <alignment vertical="center"/>
    </xf>
    <xf numFmtId="0" fontId="1" fillId="0" borderId="0" xfId="0" applyFont="1" applyAlignment="1">
      <alignment vertical="top" wrapText="1"/>
    </xf>
    <xf numFmtId="49" fontId="1" fillId="3" borderId="54" xfId="0" applyNumberFormat="1" applyFont="1" applyFill="1" applyBorder="1" applyAlignment="1">
      <alignment horizontal="center" vertical="center" wrapText="1"/>
    </xf>
    <xf numFmtId="1" fontId="1" fillId="3" borderId="55" xfId="0" applyNumberFormat="1" applyFont="1" applyFill="1" applyBorder="1" applyAlignment="1">
      <alignment horizontal="center" vertical="center"/>
    </xf>
    <xf numFmtId="49" fontId="1" fillId="5" borderId="0" xfId="0" applyNumberFormat="1" applyFont="1" applyFill="1" applyAlignment="1">
      <alignment vertical="center" wrapText="1"/>
    </xf>
    <xf numFmtId="49" fontId="1" fillId="5" borderId="0" xfId="0" applyNumberFormat="1" applyFont="1" applyFill="1" applyAlignment="1">
      <alignment vertical="top" wrapText="1"/>
    </xf>
    <xf numFmtId="0" fontId="4" fillId="0" borderId="0" xfId="0" applyFont="1" applyAlignment="1">
      <alignment vertical="center"/>
    </xf>
    <xf numFmtId="0" fontId="28" fillId="0" borderId="0" xfId="0" applyFont="1"/>
    <xf numFmtId="4" fontId="28" fillId="0" borderId="0" xfId="0" applyNumberFormat="1" applyFont="1"/>
    <xf numFmtId="49" fontId="4" fillId="0" borderId="0" xfId="0" applyNumberFormat="1" applyFont="1" applyAlignment="1">
      <alignment vertical="center" wrapText="1"/>
    </xf>
    <xf numFmtId="165" fontId="1" fillId="7" borderId="0" xfId="0" applyNumberFormat="1" applyFont="1" applyFill="1" applyAlignment="1">
      <alignment horizontal="right" vertical="center"/>
    </xf>
    <xf numFmtId="49" fontId="1" fillId="7" borderId="0" xfId="0" applyNumberFormat="1" applyFont="1" applyFill="1" applyAlignment="1">
      <alignment vertical="center" wrapText="1"/>
    </xf>
    <xf numFmtId="4" fontId="18" fillId="0" borderId="0" xfId="0" applyNumberFormat="1" applyFont="1" applyAlignment="1">
      <alignment vertical="center"/>
    </xf>
    <xf numFmtId="0" fontId="1" fillId="0" borderId="0" xfId="4" applyAlignment="1">
      <alignment horizontal="left" vertical="top" wrapText="1"/>
    </xf>
    <xf numFmtId="166" fontId="1" fillId="0" borderId="0" xfId="4" applyNumberFormat="1" applyAlignment="1">
      <alignment horizontal="center" vertical="center"/>
    </xf>
    <xf numFmtId="49" fontId="1" fillId="0" borderId="0" xfId="4" applyNumberFormat="1" applyAlignment="1">
      <alignment horizontal="left" vertical="center" wrapText="1"/>
    </xf>
    <xf numFmtId="0" fontId="33" fillId="0" borderId="0" xfId="0" applyFont="1" applyAlignment="1">
      <alignment vertical="center"/>
    </xf>
    <xf numFmtId="165" fontId="1" fillId="0" borderId="0" xfId="4" applyNumberFormat="1" applyAlignment="1">
      <alignment horizontal="right" vertical="center"/>
    </xf>
    <xf numFmtId="4" fontId="1" fillId="0" borderId="0" xfId="4" applyNumberFormat="1" applyAlignment="1">
      <alignment horizontal="right" vertical="center"/>
    </xf>
    <xf numFmtId="0" fontId="1" fillId="0" borderId="0" xfId="4" applyAlignment="1">
      <alignment vertical="center"/>
    </xf>
    <xf numFmtId="164" fontId="6" fillId="0" borderId="25" xfId="0" applyNumberFormat="1" applyFont="1" applyBorder="1" applyAlignment="1">
      <alignment horizontal="left" vertical="center" wrapText="1"/>
    </xf>
    <xf numFmtId="164" fontId="6" fillId="0" borderId="8" xfId="0" applyNumberFormat="1" applyFont="1" applyBorder="1" applyAlignment="1">
      <alignment horizontal="left" vertical="center" wrapText="1"/>
    </xf>
    <xf numFmtId="164" fontId="6" fillId="0" borderId="5" xfId="0" applyNumberFormat="1" applyFont="1" applyBorder="1" applyAlignment="1">
      <alignment horizontal="left" vertical="center" wrapText="1"/>
    </xf>
    <xf numFmtId="164" fontId="2" fillId="0" borderId="38" xfId="0" applyNumberFormat="1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left" vertical="center" wrapText="1"/>
    </xf>
    <xf numFmtId="164" fontId="2" fillId="0" borderId="7" xfId="0" applyNumberFormat="1" applyFont="1" applyBorder="1" applyAlignment="1">
      <alignment horizontal="left" vertical="center" wrapText="1"/>
    </xf>
    <xf numFmtId="164" fontId="6" fillId="0" borderId="29" xfId="0" applyNumberFormat="1" applyFont="1" applyBorder="1" applyAlignment="1">
      <alignment horizontal="left" vertical="center" wrapText="1"/>
    </xf>
    <xf numFmtId="164" fontId="6" fillId="0" borderId="10" xfId="0" applyNumberFormat="1" applyFont="1" applyBorder="1" applyAlignment="1">
      <alignment horizontal="left" vertical="center" wrapText="1"/>
    </xf>
    <xf numFmtId="164" fontId="6" fillId="0" borderId="11" xfId="0" applyNumberFormat="1" applyFont="1" applyBorder="1" applyAlignment="1">
      <alignment horizontal="left" vertical="center" wrapText="1"/>
    </xf>
    <xf numFmtId="164" fontId="2" fillId="0" borderId="29" xfId="0" applyNumberFormat="1" applyFont="1" applyBorder="1" applyAlignment="1">
      <alignment horizontal="left" vertical="center" wrapText="1"/>
    </xf>
    <xf numFmtId="164" fontId="2" fillId="0" borderId="10" xfId="0" applyNumberFormat="1" applyFont="1" applyBorder="1" applyAlignment="1">
      <alignment horizontal="left" vertical="center" wrapText="1"/>
    </xf>
    <xf numFmtId="164" fontId="2" fillId="0" borderId="11" xfId="0" applyNumberFormat="1" applyFont="1" applyBorder="1" applyAlignment="1">
      <alignment horizontal="left" vertical="center" wrapText="1"/>
    </xf>
    <xf numFmtId="0" fontId="2" fillId="0" borderId="0" xfId="0" applyFont="1" applyAlignment="1" applyProtection="1">
      <alignment horizontal="left" wrapText="1"/>
      <protection locked="0"/>
    </xf>
    <xf numFmtId="164" fontId="2" fillId="0" borderId="25" xfId="0" applyNumberFormat="1" applyFont="1" applyBorder="1" applyAlignment="1">
      <alignment vertical="center" wrapText="1"/>
    </xf>
    <xf numFmtId="0" fontId="0" fillId="0" borderId="8" xfId="0" applyBorder="1" applyAlignment="1">
      <alignment vertical="center"/>
    </xf>
    <xf numFmtId="0" fontId="0" fillId="0" borderId="5" xfId="0" applyBorder="1" applyAlignment="1">
      <alignment vertical="center"/>
    </xf>
    <xf numFmtId="49" fontId="1" fillId="3" borderId="19" xfId="0" applyNumberFormat="1" applyFont="1" applyFill="1" applyBorder="1" applyAlignment="1">
      <alignment horizontal="center" vertical="center" wrapText="1"/>
    </xf>
    <xf numFmtId="49" fontId="1" fillId="3" borderId="20" xfId="0" applyNumberFormat="1" applyFont="1" applyFill="1" applyBorder="1" applyAlignment="1">
      <alignment horizontal="center" vertical="center" wrapText="1"/>
    </xf>
    <xf numFmtId="49" fontId="1" fillId="3" borderId="23" xfId="0" applyNumberFormat="1" applyFont="1" applyFill="1" applyBorder="1" applyAlignment="1">
      <alignment horizontal="center" vertical="center" wrapText="1"/>
    </xf>
    <xf numFmtId="1" fontId="1" fillId="3" borderId="52" xfId="0" applyNumberFormat="1" applyFont="1" applyFill="1" applyBorder="1" applyAlignment="1">
      <alignment horizontal="center" vertical="center"/>
    </xf>
    <xf numFmtId="1" fontId="1" fillId="3" borderId="34" xfId="0" applyNumberFormat="1" applyFont="1" applyFill="1" applyBorder="1" applyAlignment="1">
      <alignment horizontal="center" vertical="center"/>
    </xf>
    <xf numFmtId="1" fontId="1" fillId="3" borderId="46" xfId="0" applyNumberFormat="1" applyFont="1" applyFill="1" applyBorder="1" applyAlignment="1">
      <alignment horizontal="center" vertical="center"/>
    </xf>
    <xf numFmtId="49" fontId="1" fillId="4" borderId="0" xfId="0" applyNumberFormat="1" applyFont="1" applyFill="1" applyAlignment="1">
      <alignment horizontal="left" vertical="center"/>
    </xf>
    <xf numFmtId="0" fontId="1" fillId="0" borderId="0" xfId="0" applyFont="1" applyAlignment="1">
      <alignment vertical="center"/>
    </xf>
    <xf numFmtId="0" fontId="1" fillId="4" borderId="0" xfId="0" applyFont="1" applyFill="1" applyAlignment="1">
      <alignment horizontal="left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</cellXfs>
  <cellStyles count="5">
    <cellStyle name="Normální" xfId="0" builtinId="0"/>
    <cellStyle name="Normální 14" xfId="1" xr:uid="{00000000-0005-0000-0000-000001000000}"/>
    <cellStyle name="Normální 16" xfId="2" xr:uid="{00000000-0005-0000-0000-000002000000}"/>
    <cellStyle name="Normální 2" xfId="4" xr:uid="{00000000-0005-0000-0000-000003000000}"/>
    <cellStyle name="Normální 4" xfId="3" xr:uid="{00000000-0005-0000-0000-000004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S59"/>
  <sheetViews>
    <sheetView showGridLines="0" topLeftCell="A36" zoomScaleNormal="100" workbookViewId="0">
      <selection activeCell="R40" sqref="R40"/>
    </sheetView>
  </sheetViews>
  <sheetFormatPr defaultColWidth="9.1796875" defaultRowHeight="12.5"/>
  <cols>
    <col min="1" max="1" width="2.453125" style="83" customWidth="1"/>
    <col min="2" max="2" width="3.1796875" style="83" customWidth="1"/>
    <col min="3" max="3" width="2.7265625" style="83" customWidth="1"/>
    <col min="4" max="4" width="6.81640625" style="83" customWidth="1"/>
    <col min="5" max="5" width="13.54296875" style="83" customWidth="1"/>
    <col min="6" max="6" width="0.54296875" style="83" customWidth="1"/>
    <col min="7" max="7" width="2.54296875" style="83" customWidth="1"/>
    <col min="8" max="8" width="2.7265625" style="83" customWidth="1"/>
    <col min="9" max="9" width="9.7265625" style="83" customWidth="1"/>
    <col min="10" max="10" width="13.54296875" style="83" customWidth="1"/>
    <col min="11" max="11" width="0.7265625" style="83" customWidth="1"/>
    <col min="12" max="12" width="2.453125" style="83" customWidth="1"/>
    <col min="13" max="13" width="2.81640625" style="83" customWidth="1"/>
    <col min="14" max="14" width="2" style="83" customWidth="1"/>
    <col min="15" max="15" width="12.7265625" style="83" customWidth="1"/>
    <col min="16" max="16" width="2.81640625" style="83" customWidth="1"/>
    <col min="17" max="17" width="2" style="83" customWidth="1"/>
    <col min="18" max="18" width="13.54296875" style="83" customWidth="1"/>
    <col min="19" max="19" width="0.54296875" style="83" customWidth="1"/>
    <col min="20" max="16384" width="9.1796875" style="83"/>
  </cols>
  <sheetData>
    <row r="1" spans="1:19" ht="12.75" hidden="1" customHeight="1">
      <c r="A1" s="91"/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3"/>
    </row>
    <row r="2" spans="1:19" ht="23.25" customHeight="1">
      <c r="A2" s="91"/>
      <c r="B2" s="92"/>
      <c r="C2" s="92"/>
      <c r="D2" s="92"/>
      <c r="E2" s="92"/>
      <c r="F2" s="92"/>
      <c r="G2" s="94" t="s">
        <v>171</v>
      </c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3"/>
    </row>
    <row r="3" spans="1:19" ht="12" hidden="1" customHeight="1">
      <c r="A3" s="95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7"/>
    </row>
    <row r="4" spans="1:19" ht="8.25" customHeight="1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"/>
    </row>
    <row r="5" spans="1:19" ht="24" customHeight="1">
      <c r="A5" s="5"/>
      <c r="B5" s="1" t="s">
        <v>0</v>
      </c>
      <c r="C5" s="1"/>
      <c r="D5" s="1"/>
      <c r="E5" s="259" t="s">
        <v>388</v>
      </c>
      <c r="F5" s="260"/>
      <c r="G5" s="260"/>
      <c r="H5" s="260"/>
      <c r="I5" s="260"/>
      <c r="J5" s="261"/>
      <c r="K5" s="1"/>
      <c r="L5" s="1"/>
      <c r="M5" s="1"/>
      <c r="N5" s="1"/>
      <c r="O5" s="1" t="s">
        <v>1</v>
      </c>
      <c r="P5" s="98" t="s">
        <v>2</v>
      </c>
      <c r="Q5" s="99"/>
      <c r="R5" s="6"/>
      <c r="S5" s="7"/>
    </row>
    <row r="6" spans="1:19" ht="17.25" hidden="1" customHeight="1">
      <c r="A6" s="5"/>
      <c r="B6" s="1" t="s">
        <v>3</v>
      </c>
      <c r="C6" s="1"/>
      <c r="D6" s="1"/>
      <c r="E6" s="177" t="s">
        <v>4</v>
      </c>
      <c r="F6" s="178"/>
      <c r="G6" s="178"/>
      <c r="H6" s="178"/>
      <c r="I6" s="178"/>
      <c r="J6" s="179"/>
      <c r="K6" s="1"/>
      <c r="L6" s="1"/>
      <c r="M6" s="1"/>
      <c r="N6" s="1"/>
      <c r="O6" s="1"/>
      <c r="P6" s="100"/>
      <c r="Q6" s="101"/>
      <c r="R6" s="8"/>
      <c r="S6" s="7"/>
    </row>
    <row r="7" spans="1:19" ht="24" customHeight="1">
      <c r="A7" s="5"/>
      <c r="B7" s="1" t="s">
        <v>5</v>
      </c>
      <c r="C7" s="1"/>
      <c r="D7" s="1"/>
      <c r="E7" s="262" t="s">
        <v>389</v>
      </c>
      <c r="F7" s="263"/>
      <c r="G7" s="263"/>
      <c r="H7" s="263"/>
      <c r="I7" s="263"/>
      <c r="J7" s="264"/>
      <c r="K7" s="1"/>
      <c r="L7" s="1"/>
      <c r="M7" s="1"/>
      <c r="N7" s="1"/>
      <c r="O7" s="1" t="s">
        <v>6</v>
      </c>
      <c r="P7" s="100" t="s">
        <v>7</v>
      </c>
      <c r="Q7" s="101"/>
      <c r="R7" s="8"/>
      <c r="S7" s="7"/>
    </row>
    <row r="8" spans="1:19" ht="17.25" hidden="1" customHeight="1">
      <c r="A8" s="5"/>
      <c r="B8" s="1" t="s">
        <v>8</v>
      </c>
      <c r="C8" s="1"/>
      <c r="D8" s="1"/>
      <c r="E8" s="100" t="s">
        <v>2</v>
      </c>
      <c r="F8" s="1"/>
      <c r="G8" s="1"/>
      <c r="H8" s="1"/>
      <c r="I8" s="1"/>
      <c r="J8" s="8"/>
      <c r="K8" s="1"/>
      <c r="L8" s="1"/>
      <c r="M8" s="1"/>
      <c r="N8" s="1"/>
      <c r="O8" s="1"/>
      <c r="P8" s="100"/>
      <c r="Q8" s="101"/>
      <c r="R8" s="8"/>
      <c r="S8" s="7"/>
    </row>
    <row r="9" spans="1:19" ht="24" customHeight="1">
      <c r="A9" s="5"/>
      <c r="B9" s="1" t="s">
        <v>9</v>
      </c>
      <c r="C9" s="1"/>
      <c r="D9" s="1"/>
      <c r="E9" s="265" t="s">
        <v>172</v>
      </c>
      <c r="F9" s="266"/>
      <c r="G9" s="266"/>
      <c r="H9" s="266"/>
      <c r="I9" s="266"/>
      <c r="J9" s="267"/>
      <c r="K9" s="1"/>
      <c r="L9" s="1"/>
      <c r="M9" s="1"/>
      <c r="N9" s="1"/>
      <c r="O9" s="1" t="s">
        <v>10</v>
      </c>
      <c r="P9" s="268" t="s">
        <v>7</v>
      </c>
      <c r="Q9" s="269"/>
      <c r="R9" s="270"/>
      <c r="S9" s="7"/>
    </row>
    <row r="10" spans="1:19" ht="17.25" hidden="1" customHeight="1">
      <c r="A10" s="5"/>
      <c r="B10" s="1" t="s">
        <v>11</v>
      </c>
      <c r="C10" s="1"/>
      <c r="D10" s="1"/>
      <c r="E10" s="1" t="s">
        <v>2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01"/>
      <c r="Q10" s="101"/>
      <c r="R10" s="1"/>
      <c r="S10" s="7"/>
    </row>
    <row r="11" spans="1:19" ht="17.25" hidden="1" customHeight="1">
      <c r="A11" s="5"/>
      <c r="B11" s="1" t="s">
        <v>12</v>
      </c>
      <c r="C11" s="1"/>
      <c r="D11" s="1"/>
      <c r="E11" s="1" t="s">
        <v>2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01"/>
      <c r="Q11" s="101"/>
      <c r="R11" s="1"/>
      <c r="S11" s="7"/>
    </row>
    <row r="12" spans="1:19" ht="17.25" hidden="1" customHeight="1">
      <c r="A12" s="5"/>
      <c r="B12" s="1" t="s">
        <v>13</v>
      </c>
      <c r="C12" s="1"/>
      <c r="D12" s="1"/>
      <c r="E12" s="1" t="s">
        <v>2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01"/>
      <c r="Q12" s="101"/>
      <c r="R12" s="1"/>
      <c r="S12" s="7"/>
    </row>
    <row r="13" spans="1:19" ht="17.25" hidden="1" customHeight="1">
      <c r="A13" s="5"/>
      <c r="B13" s="1"/>
      <c r="C13" s="1"/>
      <c r="D13" s="1"/>
      <c r="E13" s="1" t="s">
        <v>2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01"/>
      <c r="Q13" s="101"/>
      <c r="R13" s="1"/>
      <c r="S13" s="7"/>
    </row>
    <row r="14" spans="1:19" ht="17.25" hidden="1" customHeight="1">
      <c r="A14" s="5"/>
      <c r="B14" s="1"/>
      <c r="C14" s="1"/>
      <c r="D14" s="1"/>
      <c r="E14" s="1" t="s">
        <v>2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01"/>
      <c r="Q14" s="101"/>
      <c r="R14" s="1"/>
      <c r="S14" s="7"/>
    </row>
    <row r="15" spans="1:19" ht="17.25" hidden="1" customHeight="1">
      <c r="A15" s="5"/>
      <c r="B15" s="1"/>
      <c r="C15" s="1"/>
      <c r="D15" s="1"/>
      <c r="E15" s="1" t="s">
        <v>2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01"/>
      <c r="Q15" s="101"/>
      <c r="R15" s="1"/>
      <c r="S15" s="7"/>
    </row>
    <row r="16" spans="1:19" ht="17.25" hidden="1" customHeight="1">
      <c r="A16" s="5"/>
      <c r="B16" s="1"/>
      <c r="C16" s="1"/>
      <c r="D16" s="1"/>
      <c r="E16" s="1" t="s">
        <v>2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01"/>
      <c r="Q16" s="101"/>
      <c r="R16" s="1"/>
      <c r="S16" s="7"/>
    </row>
    <row r="17" spans="1:19" ht="17.25" hidden="1" customHeight="1">
      <c r="A17" s="5"/>
      <c r="B17" s="1"/>
      <c r="C17" s="1"/>
      <c r="D17" s="1"/>
      <c r="E17" s="1" t="s">
        <v>2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01"/>
      <c r="Q17" s="101"/>
      <c r="R17" s="1"/>
      <c r="S17" s="7"/>
    </row>
    <row r="18" spans="1:19" ht="17.25" hidden="1" customHeight="1">
      <c r="A18" s="5"/>
      <c r="B18" s="1"/>
      <c r="C18" s="1"/>
      <c r="D18" s="1"/>
      <c r="E18" s="1" t="s">
        <v>2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01"/>
      <c r="Q18" s="101"/>
      <c r="R18" s="1"/>
      <c r="S18" s="7"/>
    </row>
    <row r="19" spans="1:19" ht="17.25" hidden="1" customHeight="1">
      <c r="A19" s="5"/>
      <c r="B19" s="1"/>
      <c r="C19" s="1"/>
      <c r="D19" s="1"/>
      <c r="E19" s="1" t="s">
        <v>2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01"/>
      <c r="Q19" s="101"/>
      <c r="R19" s="1"/>
      <c r="S19" s="7"/>
    </row>
    <row r="20" spans="1:19" ht="17.25" hidden="1" customHeight="1">
      <c r="A20" s="5"/>
      <c r="B20" s="1"/>
      <c r="C20" s="1"/>
      <c r="D20" s="1"/>
      <c r="E20" s="1" t="s">
        <v>2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01"/>
      <c r="Q20" s="101"/>
      <c r="R20" s="1"/>
      <c r="S20" s="7"/>
    </row>
    <row r="21" spans="1:19" ht="17.25" hidden="1" customHeight="1">
      <c r="A21" s="5"/>
      <c r="B21" s="1"/>
      <c r="C21" s="1"/>
      <c r="D21" s="1"/>
      <c r="E21" s="1" t="s">
        <v>2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01"/>
      <c r="Q21" s="101"/>
      <c r="R21" s="1"/>
      <c r="S21" s="7"/>
    </row>
    <row r="22" spans="1:19" ht="17.25" hidden="1" customHeight="1">
      <c r="A22" s="5"/>
      <c r="B22" s="1"/>
      <c r="C22" s="1"/>
      <c r="D22" s="1"/>
      <c r="E22" s="1" t="s">
        <v>2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01"/>
      <c r="Q22" s="101"/>
      <c r="R22" s="1"/>
      <c r="S22" s="7"/>
    </row>
    <row r="23" spans="1:19" ht="17.25" hidden="1" customHeight="1">
      <c r="A23" s="5"/>
      <c r="B23" s="1"/>
      <c r="C23" s="1"/>
      <c r="D23" s="1"/>
      <c r="E23" s="1" t="s">
        <v>2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01"/>
      <c r="Q23" s="101"/>
      <c r="R23" s="1"/>
      <c r="S23" s="7"/>
    </row>
    <row r="24" spans="1:19" ht="17.25" hidden="1" customHeight="1">
      <c r="A24" s="5"/>
      <c r="B24" s="1"/>
      <c r="C24" s="1"/>
      <c r="D24" s="1"/>
      <c r="E24" s="1" t="s">
        <v>2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01"/>
      <c r="Q24" s="101"/>
      <c r="R24" s="1"/>
      <c r="S24" s="7"/>
    </row>
    <row r="25" spans="1:19" ht="17.899999999999999" customHeight="1">
      <c r="A25" s="5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 t="s">
        <v>14</v>
      </c>
      <c r="P25" s="1" t="s">
        <v>15</v>
      </c>
      <c r="Q25" s="1"/>
      <c r="R25" s="1"/>
      <c r="S25" s="7"/>
    </row>
    <row r="26" spans="1:19" ht="21.75" customHeight="1">
      <c r="A26" s="5"/>
      <c r="B26" s="1" t="s">
        <v>16</v>
      </c>
      <c r="C26" s="1"/>
      <c r="D26" s="1"/>
      <c r="E26" s="272" t="s">
        <v>389</v>
      </c>
      <c r="F26" s="273"/>
      <c r="G26" s="273"/>
      <c r="H26" s="273"/>
      <c r="I26" s="273"/>
      <c r="J26" s="274"/>
      <c r="K26" s="1"/>
      <c r="L26" s="1"/>
      <c r="M26" s="1"/>
      <c r="N26" s="1"/>
      <c r="O26" s="102">
        <v>832375</v>
      </c>
      <c r="P26" s="103" t="s">
        <v>7</v>
      </c>
      <c r="Q26" s="104"/>
      <c r="R26" s="10"/>
      <c r="S26" s="7"/>
    </row>
    <row r="27" spans="1:19" ht="17.899999999999999" customHeight="1">
      <c r="A27" s="5"/>
      <c r="B27" s="1" t="s">
        <v>17</v>
      </c>
      <c r="C27" s="1"/>
      <c r="D27" s="1"/>
      <c r="E27" s="100" t="s">
        <v>289</v>
      </c>
      <c r="F27" s="1"/>
      <c r="G27" s="1"/>
      <c r="H27" s="1"/>
      <c r="I27" s="1"/>
      <c r="J27" s="8"/>
      <c r="K27" s="1"/>
      <c r="L27" s="1"/>
      <c r="M27" s="1"/>
      <c r="N27" s="1"/>
      <c r="O27" s="102" t="s">
        <v>7</v>
      </c>
      <c r="P27" s="103" t="s">
        <v>7</v>
      </c>
      <c r="Q27" s="104"/>
      <c r="R27" s="10"/>
      <c r="S27" s="7"/>
    </row>
    <row r="28" spans="1:19" ht="17.899999999999999" customHeight="1">
      <c r="A28" s="5"/>
      <c r="B28" s="1" t="s">
        <v>18</v>
      </c>
      <c r="C28" s="1"/>
      <c r="D28" s="1"/>
      <c r="E28" s="100" t="s">
        <v>2</v>
      </c>
      <c r="F28" s="1"/>
      <c r="G28" s="1"/>
      <c r="H28" s="1"/>
      <c r="I28" s="1"/>
      <c r="J28" s="8"/>
      <c r="K28" s="1"/>
      <c r="L28" s="1"/>
      <c r="M28" s="1"/>
      <c r="N28" s="1"/>
      <c r="O28" s="102" t="s">
        <v>7</v>
      </c>
      <c r="P28" s="103" t="s">
        <v>7</v>
      </c>
      <c r="Q28" s="104"/>
      <c r="R28" s="10"/>
      <c r="S28" s="7"/>
    </row>
    <row r="29" spans="1:19" ht="17.899999999999999" customHeight="1">
      <c r="A29" s="5"/>
      <c r="B29" s="1"/>
      <c r="C29" s="1"/>
      <c r="D29" s="1"/>
      <c r="E29" s="105" t="s">
        <v>7</v>
      </c>
      <c r="F29" s="11"/>
      <c r="G29" s="11"/>
      <c r="H29" s="11"/>
      <c r="I29" s="11"/>
      <c r="J29" s="12"/>
      <c r="K29" s="1"/>
      <c r="L29" s="1"/>
      <c r="M29" s="1"/>
      <c r="N29" s="1"/>
      <c r="O29" s="101"/>
      <c r="P29" s="101"/>
      <c r="Q29" s="101"/>
      <c r="R29" s="1"/>
      <c r="S29" s="7"/>
    </row>
    <row r="30" spans="1:19" ht="17.899999999999999" customHeight="1">
      <c r="A30" s="5"/>
      <c r="B30" s="1"/>
      <c r="C30" s="1"/>
      <c r="D30" s="1"/>
      <c r="E30" s="101" t="s">
        <v>19</v>
      </c>
      <c r="F30" s="1"/>
      <c r="G30" s="1" t="s">
        <v>20</v>
      </c>
      <c r="H30" s="1"/>
      <c r="I30" s="1"/>
      <c r="J30" s="1"/>
      <c r="K30" s="1"/>
      <c r="L30" s="1"/>
      <c r="M30" s="1"/>
      <c r="N30" s="1"/>
      <c r="O30" s="101" t="s">
        <v>21</v>
      </c>
      <c r="P30" s="101"/>
      <c r="Q30" s="101"/>
      <c r="R30" s="13"/>
      <c r="S30" s="7"/>
    </row>
    <row r="31" spans="1:19" ht="17.899999999999999" customHeight="1">
      <c r="A31" s="5"/>
      <c r="B31" s="1"/>
      <c r="C31" s="1"/>
      <c r="D31" s="1"/>
      <c r="E31" s="102" t="s">
        <v>7</v>
      </c>
      <c r="F31" s="1"/>
      <c r="G31" s="103" t="s">
        <v>289</v>
      </c>
      <c r="H31" s="14"/>
      <c r="I31" s="106"/>
      <c r="J31" s="1"/>
      <c r="K31" s="1"/>
      <c r="L31" s="1"/>
      <c r="M31" s="1"/>
      <c r="N31" s="1"/>
      <c r="O31" s="107" t="s">
        <v>364</v>
      </c>
      <c r="P31" s="101"/>
      <c r="Q31" s="101"/>
      <c r="R31" s="13"/>
      <c r="S31" s="7"/>
    </row>
    <row r="32" spans="1:19" ht="8.25" customHeight="1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7"/>
    </row>
    <row r="33" spans="1:19" ht="20.25" customHeight="1">
      <c r="A33" s="18"/>
      <c r="B33" s="19"/>
      <c r="C33" s="19"/>
      <c r="D33" s="19"/>
      <c r="E33" s="20" t="s">
        <v>22</v>
      </c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21"/>
    </row>
    <row r="34" spans="1:19" ht="20.25" customHeight="1">
      <c r="A34" s="22" t="s">
        <v>23</v>
      </c>
      <c r="B34" s="23"/>
      <c r="C34" s="23"/>
      <c r="D34" s="24"/>
      <c r="E34" s="25" t="s">
        <v>24</v>
      </c>
      <c r="F34" s="24"/>
      <c r="G34" s="25" t="s">
        <v>25</v>
      </c>
      <c r="H34" s="23"/>
      <c r="I34" s="24"/>
      <c r="J34" s="25" t="s">
        <v>26</v>
      </c>
      <c r="K34" s="23"/>
      <c r="L34" s="25" t="s">
        <v>27</v>
      </c>
      <c r="M34" s="23"/>
      <c r="N34" s="23"/>
      <c r="O34" s="24"/>
      <c r="P34" s="25" t="s">
        <v>28</v>
      </c>
      <c r="Q34" s="23"/>
      <c r="R34" s="23"/>
      <c r="S34" s="26"/>
    </row>
    <row r="35" spans="1:19" ht="20.25" customHeight="1">
      <c r="A35" s="108"/>
      <c r="B35" s="109"/>
      <c r="C35" s="109"/>
      <c r="D35" s="110">
        <v>0</v>
      </c>
      <c r="E35" s="111">
        <f>IF(D35=0,0,R49/D35)</f>
        <v>0</v>
      </c>
      <c r="F35" s="112"/>
      <c r="G35" s="113"/>
      <c r="H35" s="109"/>
      <c r="I35" s="110">
        <v>0</v>
      </c>
      <c r="J35" s="111">
        <f>IF(I35=0,0,R49/I35)</f>
        <v>0</v>
      </c>
      <c r="K35" s="114"/>
      <c r="L35" s="113"/>
      <c r="M35" s="109"/>
      <c r="N35" s="109"/>
      <c r="O35" s="110">
        <v>0</v>
      </c>
      <c r="P35" s="113"/>
      <c r="Q35" s="109"/>
      <c r="R35" s="115">
        <f>IF(O35=0,0,R49/O35)</f>
        <v>0</v>
      </c>
      <c r="S35" s="116"/>
    </row>
    <row r="36" spans="1:19" ht="20.25" customHeight="1">
      <c r="A36" s="18"/>
      <c r="B36" s="19"/>
      <c r="C36" s="19"/>
      <c r="D36" s="19"/>
      <c r="E36" s="20" t="s">
        <v>29</v>
      </c>
      <c r="F36" s="19"/>
      <c r="G36" s="19"/>
      <c r="H36" s="19"/>
      <c r="I36" s="19"/>
      <c r="J36" s="27" t="s">
        <v>30</v>
      </c>
      <c r="K36" s="19"/>
      <c r="L36" s="19"/>
      <c r="M36" s="19"/>
      <c r="N36" s="19"/>
      <c r="O36" s="19"/>
      <c r="P36" s="19"/>
      <c r="Q36" s="19"/>
      <c r="R36" s="19"/>
      <c r="S36" s="21"/>
    </row>
    <row r="37" spans="1:19" ht="20.25" customHeight="1">
      <c r="A37" s="28" t="s">
        <v>31</v>
      </c>
      <c r="B37" s="29"/>
      <c r="C37" s="30" t="s">
        <v>32</v>
      </c>
      <c r="D37" s="31"/>
      <c r="E37" s="31"/>
      <c r="F37" s="32"/>
      <c r="G37" s="28" t="s">
        <v>33</v>
      </c>
      <c r="H37" s="33"/>
      <c r="I37" s="30" t="s">
        <v>34</v>
      </c>
      <c r="J37" s="31"/>
      <c r="K37" s="31"/>
      <c r="L37" s="28" t="s">
        <v>35</v>
      </c>
      <c r="M37" s="33"/>
      <c r="N37" s="30" t="s">
        <v>36</v>
      </c>
      <c r="O37" s="31"/>
      <c r="P37" s="31"/>
      <c r="Q37" s="31"/>
      <c r="R37" s="31"/>
      <c r="S37" s="32"/>
    </row>
    <row r="38" spans="1:19" ht="20.25" customHeight="1">
      <c r="A38" s="34">
        <v>1</v>
      </c>
      <c r="B38" s="35" t="s">
        <v>37</v>
      </c>
      <c r="C38" s="6"/>
      <c r="D38" s="36"/>
      <c r="E38" s="117">
        <f>Rekapitulace!C14</f>
        <v>0</v>
      </c>
      <c r="F38" s="37"/>
      <c r="G38" s="34">
        <v>10</v>
      </c>
      <c r="H38" s="38" t="s">
        <v>38</v>
      </c>
      <c r="I38" s="10"/>
      <c r="J38" s="118">
        <v>0</v>
      </c>
      <c r="K38" s="119"/>
      <c r="L38" s="34">
        <v>14</v>
      </c>
      <c r="M38" s="103" t="s">
        <v>39</v>
      </c>
      <c r="N38" s="14"/>
      <c r="O38" s="14"/>
      <c r="P38" s="120" t="str">
        <f>M51</f>
        <v>21</v>
      </c>
      <c r="Q38" s="121" t="s">
        <v>41</v>
      </c>
      <c r="R38" s="117">
        <f>(E38+E40+E42)*0.025</f>
        <v>0</v>
      </c>
      <c r="S38" s="39"/>
    </row>
    <row r="39" spans="1:19" ht="20.25" customHeight="1">
      <c r="A39" s="34">
        <v>2</v>
      </c>
      <c r="B39" s="40"/>
      <c r="C39" s="12"/>
      <c r="D39" s="36"/>
      <c r="E39" s="117"/>
      <c r="F39" s="37"/>
      <c r="G39" s="34">
        <v>11</v>
      </c>
      <c r="H39" s="1" t="s">
        <v>42</v>
      </c>
      <c r="I39" s="36"/>
      <c r="J39" s="118">
        <v>0</v>
      </c>
      <c r="K39" s="119"/>
      <c r="L39" s="34">
        <v>15</v>
      </c>
      <c r="M39" s="103" t="s">
        <v>194</v>
      </c>
      <c r="N39" s="14"/>
      <c r="O39" s="14"/>
      <c r="P39" s="120" t="str">
        <f>M51</f>
        <v>21</v>
      </c>
      <c r="Q39" s="121" t="s">
        <v>41</v>
      </c>
      <c r="R39" s="117">
        <v>0</v>
      </c>
      <c r="S39" s="39"/>
    </row>
    <row r="40" spans="1:19" ht="20.25" customHeight="1">
      <c r="A40" s="34">
        <v>3</v>
      </c>
      <c r="B40" s="35" t="s">
        <v>43</v>
      </c>
      <c r="C40" s="6"/>
      <c r="D40" s="36"/>
      <c r="E40" s="117">
        <f>Rekapitulace!C19</f>
        <v>0</v>
      </c>
      <c r="F40" s="37"/>
      <c r="G40" s="34">
        <v>12</v>
      </c>
      <c r="H40" s="38" t="s">
        <v>44</v>
      </c>
      <c r="I40" s="10"/>
      <c r="J40" s="118">
        <v>0</v>
      </c>
      <c r="K40" s="119"/>
      <c r="L40" s="34">
        <v>16</v>
      </c>
      <c r="M40" s="103" t="s">
        <v>45</v>
      </c>
      <c r="N40" s="14"/>
      <c r="O40" s="14"/>
      <c r="P40" s="120" t="str">
        <f>M51</f>
        <v>21</v>
      </c>
      <c r="Q40" s="121" t="s">
        <v>41</v>
      </c>
      <c r="R40" s="117">
        <v>0</v>
      </c>
      <c r="S40" s="39"/>
    </row>
    <row r="41" spans="1:19" ht="20.25" customHeight="1">
      <c r="A41" s="34">
        <v>4</v>
      </c>
      <c r="B41" s="40"/>
      <c r="C41" s="12"/>
      <c r="D41" s="36"/>
      <c r="E41" s="117"/>
      <c r="F41" s="37"/>
      <c r="G41" s="34"/>
      <c r="H41" s="38"/>
      <c r="I41" s="10"/>
      <c r="J41" s="118"/>
      <c r="K41" s="119"/>
      <c r="L41" s="34">
        <v>17</v>
      </c>
      <c r="M41" s="103" t="s">
        <v>46</v>
      </c>
      <c r="N41" s="14"/>
      <c r="O41" s="14"/>
      <c r="P41" s="120" t="str">
        <f>M51</f>
        <v>21</v>
      </c>
      <c r="Q41" s="121" t="s">
        <v>41</v>
      </c>
      <c r="R41" s="117">
        <f>(E38+E40+E42)*0.04</f>
        <v>0</v>
      </c>
      <c r="S41" s="39"/>
    </row>
    <row r="42" spans="1:19" ht="20.25" customHeight="1">
      <c r="A42" s="34">
        <v>5</v>
      </c>
      <c r="B42" s="35" t="s">
        <v>193</v>
      </c>
      <c r="C42" s="6"/>
      <c r="D42" s="36"/>
      <c r="E42" s="117">
        <f>Rekapitulace!C24</f>
        <v>0</v>
      </c>
      <c r="F42" s="71"/>
      <c r="G42" s="41"/>
      <c r="H42" s="14"/>
      <c r="I42" s="10"/>
      <c r="J42" s="122"/>
      <c r="K42" s="123"/>
      <c r="L42" s="34">
        <v>18</v>
      </c>
      <c r="M42" s="103" t="s">
        <v>47</v>
      </c>
      <c r="N42" s="14"/>
      <c r="O42" s="14"/>
      <c r="P42" s="120">
        <f>M53</f>
        <v>0</v>
      </c>
      <c r="Q42" s="121" t="s">
        <v>41</v>
      </c>
      <c r="R42" s="117">
        <v>0</v>
      </c>
      <c r="S42" s="7"/>
    </row>
    <row r="43" spans="1:19" ht="20.25" customHeight="1">
      <c r="A43" s="34">
        <v>6</v>
      </c>
      <c r="B43" s="40"/>
      <c r="C43" s="12"/>
      <c r="D43" s="36"/>
      <c r="E43" s="117"/>
      <c r="F43" s="71"/>
      <c r="G43" s="41"/>
      <c r="H43" s="14"/>
      <c r="I43" s="10"/>
      <c r="J43" s="122"/>
      <c r="K43" s="123"/>
      <c r="L43" s="34">
        <v>19</v>
      </c>
      <c r="M43" s="38" t="s">
        <v>48</v>
      </c>
      <c r="N43" s="14"/>
      <c r="O43" s="14"/>
      <c r="P43" s="14"/>
      <c r="Q43" s="10"/>
      <c r="R43" s="117">
        <v>0</v>
      </c>
      <c r="S43" s="7"/>
    </row>
    <row r="44" spans="1:19" ht="20.25" customHeight="1">
      <c r="A44" s="34">
        <v>7</v>
      </c>
      <c r="B44" s="35" t="s">
        <v>187</v>
      </c>
      <c r="C44" s="6"/>
      <c r="D44" s="36"/>
      <c r="E44" s="117">
        <f>Rekapitulace!C28</f>
        <v>0</v>
      </c>
      <c r="F44" s="71"/>
      <c r="G44" s="41"/>
      <c r="H44" s="14"/>
      <c r="I44" s="10"/>
      <c r="J44" s="122"/>
      <c r="K44" s="123"/>
      <c r="L44" s="34"/>
      <c r="M44" s="38"/>
      <c r="N44" s="14"/>
      <c r="O44" s="14"/>
      <c r="P44" s="14"/>
      <c r="Q44" s="10"/>
      <c r="R44" s="117"/>
      <c r="S44" s="7"/>
    </row>
    <row r="45" spans="1:19" ht="20.25" customHeight="1">
      <c r="A45" s="34">
        <v>8</v>
      </c>
      <c r="B45" s="40"/>
      <c r="C45" s="12"/>
      <c r="D45" s="36"/>
      <c r="E45" s="117"/>
      <c r="F45" s="71"/>
      <c r="G45" s="41"/>
      <c r="H45" s="14"/>
      <c r="I45" s="10"/>
      <c r="J45" s="123"/>
      <c r="K45" s="123"/>
      <c r="L45" s="34"/>
      <c r="M45" s="38"/>
      <c r="N45" s="14"/>
      <c r="O45" s="14"/>
      <c r="P45" s="14"/>
      <c r="Q45" s="10"/>
      <c r="R45" s="117"/>
      <c r="S45" s="7"/>
    </row>
    <row r="46" spans="1:19" ht="20.25" customHeight="1">
      <c r="A46" s="34">
        <v>9</v>
      </c>
      <c r="B46" s="42" t="s">
        <v>188</v>
      </c>
      <c r="C46" s="14"/>
      <c r="D46" s="10"/>
      <c r="E46" s="124">
        <f>SUM(E38:E45)</f>
        <v>0</v>
      </c>
      <c r="F46" s="43"/>
      <c r="G46" s="34">
        <v>13</v>
      </c>
      <c r="H46" s="42" t="s">
        <v>189</v>
      </c>
      <c r="I46" s="10"/>
      <c r="J46" s="125">
        <f>SUM(J38:J41)</f>
        <v>0</v>
      </c>
      <c r="K46" s="126"/>
      <c r="L46" s="34">
        <v>20</v>
      </c>
      <c r="M46" s="35" t="s">
        <v>190</v>
      </c>
      <c r="N46" s="9"/>
      <c r="O46" s="9"/>
      <c r="P46" s="9"/>
      <c r="Q46" s="44"/>
      <c r="R46" s="124">
        <f>SUM(R38:R43)</f>
        <v>0</v>
      </c>
      <c r="S46" s="21"/>
    </row>
    <row r="47" spans="1:19" ht="20.25" customHeight="1">
      <c r="A47" s="45">
        <v>21</v>
      </c>
      <c r="B47" s="46" t="s">
        <v>49</v>
      </c>
      <c r="C47" s="47"/>
      <c r="D47" s="48"/>
      <c r="E47" s="127">
        <v>0</v>
      </c>
      <c r="F47" s="49"/>
      <c r="G47" s="45">
        <v>22</v>
      </c>
      <c r="H47" s="46" t="s">
        <v>50</v>
      </c>
      <c r="I47" s="48"/>
      <c r="J47" s="128">
        <f>(E38+E40+E42)*0.03</f>
        <v>0</v>
      </c>
      <c r="K47" s="129" t="str">
        <f>M51</f>
        <v>21</v>
      </c>
      <c r="L47" s="45">
        <v>23</v>
      </c>
      <c r="M47" s="46" t="s">
        <v>51</v>
      </c>
      <c r="N47" s="47"/>
      <c r="O47" s="47"/>
      <c r="P47" s="47"/>
      <c r="Q47" s="48"/>
      <c r="R47" s="127">
        <v>0</v>
      </c>
      <c r="S47" s="17"/>
    </row>
    <row r="48" spans="1:19" ht="20.25" customHeight="1">
      <c r="A48" s="50" t="s">
        <v>17</v>
      </c>
      <c r="B48" s="3"/>
      <c r="C48" s="3"/>
      <c r="D48" s="3"/>
      <c r="E48" s="3"/>
      <c r="F48" s="51"/>
      <c r="G48" s="52"/>
      <c r="H48" s="3"/>
      <c r="I48" s="3"/>
      <c r="J48" s="3"/>
      <c r="K48" s="3"/>
      <c r="L48" s="53" t="s">
        <v>52</v>
      </c>
      <c r="M48" s="24"/>
      <c r="N48" s="30" t="s">
        <v>53</v>
      </c>
      <c r="O48" s="23"/>
      <c r="P48" s="23"/>
      <c r="Q48" s="23"/>
      <c r="R48" s="23"/>
      <c r="S48" s="26"/>
    </row>
    <row r="49" spans="1:19" ht="20.25" customHeight="1">
      <c r="A49" s="5"/>
      <c r="B49" s="1"/>
      <c r="C49" s="1"/>
      <c r="D49" s="1"/>
      <c r="E49" s="1"/>
      <c r="F49" s="8"/>
      <c r="G49" s="54"/>
      <c r="H49" s="1"/>
      <c r="I49" s="1"/>
      <c r="J49" s="1"/>
      <c r="K49" s="1"/>
      <c r="L49" s="34">
        <v>24</v>
      </c>
      <c r="M49" s="38" t="s">
        <v>191</v>
      </c>
      <c r="N49" s="14"/>
      <c r="O49" s="14"/>
      <c r="P49" s="14"/>
      <c r="Q49" s="39"/>
      <c r="R49" s="124">
        <f>ROUND(E46+J46+R46+E47+J47+R47,2)</f>
        <v>0</v>
      </c>
      <c r="S49" s="55">
        <f>E46+J46+R46+E47+J47+R47</f>
        <v>0</v>
      </c>
    </row>
    <row r="50" spans="1:19" ht="20.25" customHeight="1">
      <c r="A50" s="56" t="s">
        <v>54</v>
      </c>
      <c r="B50" s="11"/>
      <c r="C50" s="11"/>
      <c r="D50" s="11"/>
      <c r="E50" s="11"/>
      <c r="F50" s="12"/>
      <c r="G50" s="57" t="s">
        <v>55</v>
      </c>
      <c r="H50" s="11"/>
      <c r="I50" s="11"/>
      <c r="J50" s="11"/>
      <c r="K50" s="11"/>
      <c r="L50" s="34">
        <v>25</v>
      </c>
      <c r="M50" s="130" t="s">
        <v>56</v>
      </c>
      <c r="N50" s="12" t="s">
        <v>41</v>
      </c>
      <c r="O50" s="131">
        <f>ROUND(R49-O51,2)</f>
        <v>0</v>
      </c>
      <c r="P50" s="14" t="s">
        <v>57</v>
      </c>
      <c r="Q50" s="10"/>
      <c r="R50" s="132">
        <f>ROUND(O50*M50/100,2)</f>
        <v>0</v>
      </c>
      <c r="S50" s="58">
        <f>O50*M50/100</f>
        <v>0</v>
      </c>
    </row>
    <row r="51" spans="1:19" ht="20.25" customHeight="1" thickBot="1">
      <c r="A51" s="59" t="s">
        <v>16</v>
      </c>
      <c r="B51" s="9"/>
      <c r="C51" s="9"/>
      <c r="D51" s="9"/>
      <c r="E51" s="9"/>
      <c r="F51" s="6"/>
      <c r="G51" s="60"/>
      <c r="H51" s="9"/>
      <c r="I51" s="9"/>
      <c r="J51" s="9"/>
      <c r="K51" s="9"/>
      <c r="L51" s="34">
        <v>26</v>
      </c>
      <c r="M51" s="133" t="s">
        <v>40</v>
      </c>
      <c r="N51" s="10" t="s">
        <v>41</v>
      </c>
      <c r="O51" s="131">
        <f>R49</f>
        <v>0</v>
      </c>
      <c r="P51" s="14" t="s">
        <v>57</v>
      </c>
      <c r="Q51" s="10"/>
      <c r="R51" s="117">
        <f>ROUND(O51*M51/100,2)</f>
        <v>0</v>
      </c>
      <c r="S51" s="61">
        <f>O51*M51/100</f>
        <v>0</v>
      </c>
    </row>
    <row r="52" spans="1:19" ht="20.25" customHeight="1" thickBot="1">
      <c r="A52" s="5"/>
      <c r="B52" s="1"/>
      <c r="C52" s="1"/>
      <c r="D52" s="1"/>
      <c r="E52" s="1"/>
      <c r="F52" s="8"/>
      <c r="G52" s="54"/>
      <c r="H52" s="1"/>
      <c r="I52" s="1"/>
      <c r="J52" s="1"/>
      <c r="K52" s="1"/>
      <c r="L52" s="45">
        <v>27</v>
      </c>
      <c r="M52" s="62" t="s">
        <v>195</v>
      </c>
      <c r="N52" s="47"/>
      <c r="O52" s="47"/>
      <c r="P52" s="47"/>
      <c r="Q52" s="63"/>
      <c r="R52" s="134">
        <f>R49+R50+R51</f>
        <v>0</v>
      </c>
      <c r="S52" s="64"/>
    </row>
    <row r="53" spans="1:19" ht="20.25" customHeight="1">
      <c r="A53" s="56" t="s">
        <v>54</v>
      </c>
      <c r="B53" s="11"/>
      <c r="C53" s="11"/>
      <c r="D53" s="11"/>
      <c r="E53" s="11"/>
      <c r="F53" s="12"/>
      <c r="G53" s="57" t="s">
        <v>55</v>
      </c>
      <c r="H53" s="11"/>
      <c r="I53" s="11"/>
      <c r="J53" s="11"/>
      <c r="K53" s="11"/>
      <c r="L53" s="53" t="s">
        <v>58</v>
      </c>
      <c r="M53" s="24"/>
      <c r="N53" s="30" t="s">
        <v>59</v>
      </c>
      <c r="O53" s="23"/>
      <c r="P53" s="23"/>
      <c r="Q53" s="23"/>
      <c r="R53" s="135"/>
      <c r="S53" s="26"/>
    </row>
    <row r="54" spans="1:19" ht="20.25" customHeight="1">
      <c r="A54" s="59" t="s">
        <v>18</v>
      </c>
      <c r="B54" s="9"/>
      <c r="C54" s="9"/>
      <c r="D54" s="9"/>
      <c r="E54" s="9"/>
      <c r="F54" s="6"/>
      <c r="G54" s="60"/>
      <c r="H54" s="9"/>
      <c r="I54" s="9"/>
      <c r="J54" s="9"/>
      <c r="K54" s="9"/>
      <c r="L54" s="34">
        <v>28</v>
      </c>
      <c r="M54" s="38" t="s">
        <v>60</v>
      </c>
      <c r="N54" s="14"/>
      <c r="O54" s="14"/>
      <c r="P54" s="14"/>
      <c r="Q54" s="10"/>
      <c r="R54" s="117">
        <v>0</v>
      </c>
      <c r="S54" s="39"/>
    </row>
    <row r="55" spans="1:19" ht="20.25" customHeight="1">
      <c r="A55" s="5"/>
      <c r="B55" s="1"/>
      <c r="C55" s="1"/>
      <c r="D55" s="1"/>
      <c r="E55" s="1"/>
      <c r="F55" s="8"/>
      <c r="G55" s="54"/>
      <c r="H55" s="1"/>
      <c r="I55" s="1"/>
      <c r="J55" s="1"/>
      <c r="K55" s="1"/>
      <c r="L55" s="34">
        <v>29</v>
      </c>
      <c r="M55" s="38" t="s">
        <v>61</v>
      </c>
      <c r="N55" s="14"/>
      <c r="O55" s="14"/>
      <c r="P55" s="14"/>
      <c r="Q55" s="10"/>
      <c r="R55" s="117">
        <v>0</v>
      </c>
      <c r="S55" s="39"/>
    </row>
    <row r="56" spans="1:19" ht="20.25" customHeight="1">
      <c r="A56" s="65" t="s">
        <v>54</v>
      </c>
      <c r="B56" s="16"/>
      <c r="C56" s="16"/>
      <c r="D56" s="16"/>
      <c r="E56" s="16"/>
      <c r="F56" s="66"/>
      <c r="G56" s="67" t="s">
        <v>55</v>
      </c>
      <c r="H56" s="16"/>
      <c r="I56" s="16"/>
      <c r="J56" s="16"/>
      <c r="K56" s="16"/>
      <c r="L56" s="45">
        <v>30</v>
      </c>
      <c r="M56" s="46" t="s">
        <v>62</v>
      </c>
      <c r="N56" s="47"/>
      <c r="O56" s="47"/>
      <c r="P56" s="47"/>
      <c r="Q56" s="48"/>
      <c r="R56" s="111">
        <v>0</v>
      </c>
      <c r="S56" s="68"/>
    </row>
    <row r="58" spans="1:19">
      <c r="A58" s="191" t="s">
        <v>352</v>
      </c>
      <c r="B58" s="191"/>
      <c r="C58" s="191"/>
      <c r="D58" s="191"/>
      <c r="E58" s="191"/>
      <c r="F58" s="191"/>
      <c r="G58" s="191"/>
      <c r="H58" s="191"/>
      <c r="I58" s="191"/>
      <c r="J58" s="191"/>
      <c r="K58" s="191"/>
      <c r="L58" s="191"/>
      <c r="M58" s="191"/>
      <c r="N58" s="191"/>
      <c r="O58" s="191"/>
      <c r="P58" s="191"/>
      <c r="Q58" s="191"/>
      <c r="R58" s="191"/>
    </row>
    <row r="59" spans="1:19" ht="12.75" customHeight="1">
      <c r="A59" s="271" t="s">
        <v>214</v>
      </c>
      <c r="B59" s="271"/>
      <c r="C59" s="271"/>
      <c r="D59" s="271"/>
      <c r="E59" s="271"/>
      <c r="F59" s="271"/>
      <c r="G59" s="271"/>
      <c r="H59" s="271"/>
      <c r="I59" s="271"/>
      <c r="J59" s="271"/>
      <c r="K59" s="271"/>
      <c r="L59" s="271"/>
      <c r="M59" s="271"/>
      <c r="N59" s="271"/>
      <c r="O59" s="271"/>
      <c r="P59" s="271"/>
      <c r="Q59" s="271"/>
      <c r="R59" s="271"/>
    </row>
  </sheetData>
  <sheetProtection formatCells="0" formatColumns="0" formatRows="0" insertColumns="0" insertRows="0" insertHyperlinks="0" deleteColumns="0" deleteRows="0" sort="0" autoFilter="0" pivotTables="0"/>
  <customSheetViews>
    <customSheetView guid="{D6CFA044-0C8C-4ECE-96A2-AFF3DD5E0425}" showGridLines="0" fitToPage="1" hiddenRows="1" topLeftCell="A2">
      <selection activeCell="U30" sqref="U30"/>
      <pageMargins left="0.59055118110236227" right="0.59055118110236227" top="0.9055118110236221" bottom="0.9055118110236221" header="0.51181102362204722" footer="0.51181102362204722"/>
      <printOptions horizontalCentered="1" verticalCentered="1"/>
      <pageSetup paperSize="9" scale="94" orientation="portrait" errors="blank" horizontalDpi="200" verticalDpi="200" r:id="rId1"/>
      <headerFooter alignWithMargins="0">
        <oddFooter>&amp;A</oddFooter>
      </headerFooter>
    </customSheetView>
    <customSheetView guid="{82B4F4D9-5370-4303-A97E-2A49E01AF629}" showGridLines="0" fitToPage="1" hiddenRows="1" topLeftCell="A2">
      <selection activeCell="U30" sqref="U30"/>
      <pageMargins left="0.59055118110236227" right="0.59055118110236227" top="0.9055118110236221" bottom="0.9055118110236221" header="0.51181102362204722" footer="0.51181102362204722"/>
      <printOptions horizontalCentered="1" verticalCentered="1"/>
      <pageSetup paperSize="9" scale="94" orientation="portrait" errors="blank" horizontalDpi="200" verticalDpi="200" r:id="rId2"/>
      <headerFooter alignWithMargins="0">
        <oddFooter>&amp;A</oddFooter>
      </headerFooter>
    </customSheetView>
    <customSheetView guid="{65E3123D-ED26-44E3-A414-09EEEF825484}" showGridLines="0" fitToPage="1" hiddenRows="1" topLeftCell="A2">
      <selection activeCell="U30" sqref="U30"/>
      <pageMargins left="0.59055118110236227" right="0.59055118110236227" top="0.9055118110236221" bottom="0.9055118110236221" header="0.51181102362204722" footer="0.51181102362204722"/>
      <printOptions horizontalCentered="1" verticalCentered="1"/>
      <pageSetup paperSize="9" scale="94" orientation="portrait" errors="blank" horizontalDpi="200" verticalDpi="200" r:id="rId3"/>
      <headerFooter alignWithMargins="0">
        <oddFooter>&amp;A</oddFooter>
      </headerFooter>
    </customSheetView>
  </customSheetViews>
  <mergeCells count="6">
    <mergeCell ref="E5:J5"/>
    <mergeCell ref="E7:J7"/>
    <mergeCell ref="E9:J9"/>
    <mergeCell ref="P9:R9"/>
    <mergeCell ref="A59:R59"/>
    <mergeCell ref="E26:J26"/>
  </mergeCells>
  <printOptions horizontalCentered="1" verticalCentered="1"/>
  <pageMargins left="0.59055118110236227" right="0.59055118110236227" top="0.9055118110236221" bottom="0.9055118110236221" header="0.51181102362204722" footer="0.51181102362204722"/>
  <pageSetup paperSize="9" scale="94" orientation="portrait" errors="blank" horizontalDpi="200" verticalDpi="200" r:id="rId4"/>
  <headerFooter alignWithMargins="0"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D37"/>
  <sheetViews>
    <sheetView showGridLines="0" topLeftCell="A5" workbookViewId="0">
      <selection activeCell="B8" sqref="B8"/>
    </sheetView>
  </sheetViews>
  <sheetFormatPr defaultColWidth="9.1796875" defaultRowHeight="10"/>
  <cols>
    <col min="1" max="1" width="11.7265625" style="191" customWidth="1"/>
    <col min="2" max="2" width="62.81640625" style="191" customWidth="1"/>
    <col min="3" max="3" width="13.54296875" style="191" customWidth="1"/>
    <col min="4" max="4" width="9.1796875" style="192"/>
    <col min="5" max="16384" width="9.1796875" style="191"/>
  </cols>
  <sheetData>
    <row r="1" spans="1:4" s="83" customFormat="1" ht="18">
      <c r="A1" s="74" t="s">
        <v>170</v>
      </c>
      <c r="B1" s="81"/>
      <c r="C1" s="81"/>
      <c r="D1" s="82"/>
    </row>
    <row r="2" spans="1:4" s="83" customFormat="1" ht="12.5">
      <c r="A2" s="75" t="s">
        <v>63</v>
      </c>
      <c r="B2" s="77" t="str">
        <f>'Krycí list'!E5</f>
        <v xml:space="preserve">105 - učebna IKT </v>
      </c>
      <c r="C2" s="84"/>
      <c r="D2" s="82"/>
    </row>
    <row r="3" spans="1:4" s="83" customFormat="1" ht="12.5">
      <c r="A3" s="75" t="s">
        <v>64</v>
      </c>
      <c r="B3" s="77" t="str">
        <f>'Krycí list'!E7</f>
        <v>Střední odborná škola pro ochranu a obnovu životního prostředí - Schola Humanitas, Litvínov, Ukrajinská 379</v>
      </c>
      <c r="C3" s="85"/>
      <c r="D3" s="82"/>
    </row>
    <row r="4" spans="1:4" s="83" customFormat="1" ht="12.5">
      <c r="A4" s="75" t="s">
        <v>65</v>
      </c>
      <c r="B4" s="77" t="str">
        <f>'Krycí list'!E9</f>
        <v>OCENĚNÝ SOUPIS PRACÍ A DODÁVEK A SLUŽEB</v>
      </c>
      <c r="C4" s="85"/>
      <c r="D4" s="82"/>
    </row>
    <row r="5" spans="1:4" s="83" customFormat="1" ht="12.5">
      <c r="A5" s="76" t="s">
        <v>66</v>
      </c>
      <c r="B5" s="77" t="str">
        <f>'Krycí list'!P5</f>
        <v xml:space="preserve"> </v>
      </c>
      <c r="C5" s="85"/>
      <c r="D5" s="82"/>
    </row>
    <row r="6" spans="1:4" s="83" customFormat="1" ht="6" customHeight="1">
      <c r="A6" s="76"/>
      <c r="B6" s="77"/>
      <c r="C6" s="85"/>
      <c r="D6" s="82"/>
    </row>
    <row r="7" spans="1:4" s="83" customFormat="1" ht="12.5">
      <c r="A7" s="86" t="s">
        <v>67</v>
      </c>
      <c r="B7" s="77" t="str">
        <f>'Krycí list'!E26</f>
        <v>Střední odborná škola pro ochranu a obnovu životního prostředí - Schola Humanitas, Litvínov, Ukrajinská 379</v>
      </c>
      <c r="C7" s="85"/>
      <c r="D7" s="82"/>
    </row>
    <row r="8" spans="1:4" s="83" customFormat="1" ht="12.5">
      <c r="A8" s="86" t="s">
        <v>68</v>
      </c>
      <c r="B8" s="77" t="str">
        <f>'Krycí list'!E28</f>
        <v xml:space="preserve"> </v>
      </c>
      <c r="C8" s="85"/>
      <c r="D8" s="82"/>
    </row>
    <row r="9" spans="1:4" s="83" customFormat="1" ht="12.5">
      <c r="A9" s="86" t="s">
        <v>69</v>
      </c>
      <c r="B9" s="78" t="str">
        <f>'Krycí list'!O31</f>
        <v>04/2023</v>
      </c>
      <c r="C9" s="85"/>
      <c r="D9" s="82"/>
    </row>
    <row r="10" spans="1:4" s="83" customFormat="1" ht="6.75" customHeight="1">
      <c r="A10" s="81"/>
      <c r="B10" s="81"/>
      <c r="C10" s="81"/>
      <c r="D10" s="82"/>
    </row>
    <row r="11" spans="1:4" s="83" customFormat="1" ht="12.5">
      <c r="A11" s="79" t="s">
        <v>70</v>
      </c>
      <c r="B11" s="72" t="s">
        <v>71</v>
      </c>
      <c r="C11" s="87" t="s">
        <v>72</v>
      </c>
      <c r="D11" s="82"/>
    </row>
    <row r="12" spans="1:4" s="83" customFormat="1" ht="12.5">
      <c r="A12" s="80">
        <v>1</v>
      </c>
      <c r="B12" s="73">
        <v>2</v>
      </c>
      <c r="C12" s="88">
        <v>3</v>
      </c>
      <c r="D12" s="82"/>
    </row>
    <row r="13" spans="1:4" s="83" customFormat="1" ht="4.5" customHeight="1">
      <c r="A13" s="89"/>
      <c r="B13" s="90"/>
      <c r="C13" s="90"/>
      <c r="D13" s="82"/>
    </row>
    <row r="14" spans="1:4" s="69" customFormat="1" ht="12" customHeight="1">
      <c r="A14" s="210" t="str">
        <f>'soupis oceněný'!$D$14</f>
        <v>HSV</v>
      </c>
      <c r="B14" s="211" t="str">
        <f>'soupis oceněný'!$E$14</f>
        <v>Práce a dodávky HSV</v>
      </c>
      <c r="C14" s="212">
        <f>'soupis oceněný'!$I$14</f>
        <v>0</v>
      </c>
    </row>
    <row r="15" spans="1:4" s="70" customFormat="1" ht="12" customHeight="1">
      <c r="A15" s="213">
        <f>'soupis oceněný'!$D$15</f>
        <v>6</v>
      </c>
      <c r="B15" s="214" t="str">
        <f>'soupis oceněný'!$E$15</f>
        <v>Úpravy povrchů, podlahy a osazování výplní</v>
      </c>
      <c r="C15" s="215">
        <f>'soupis oceněný'!$I$15</f>
        <v>0</v>
      </c>
    </row>
    <row r="16" spans="1:4" s="70" customFormat="1" ht="12" customHeight="1">
      <c r="A16" s="213">
        <f>'soupis oceněný'!$D$25</f>
        <v>9</v>
      </c>
      <c r="B16" s="214" t="str">
        <f>'soupis oceněný'!$E$25</f>
        <v>Ostatní konstrukce a práce, bourání</v>
      </c>
      <c r="C16" s="215">
        <f>'soupis oceněný'!$I$25</f>
        <v>0</v>
      </c>
    </row>
    <row r="17" spans="1:4" s="187" customFormat="1" ht="12" customHeight="1">
      <c r="A17" s="213">
        <f>'soupis oceněný'!$D$37</f>
        <v>997</v>
      </c>
      <c r="B17" s="214" t="str">
        <f>'soupis oceněný'!$E$37</f>
        <v>Přesun sutě</v>
      </c>
      <c r="C17" s="215">
        <f>'soupis oceněný'!$I$37</f>
        <v>0</v>
      </c>
      <c r="D17" s="188"/>
    </row>
    <row r="18" spans="1:4" s="69" customFormat="1" ht="12" customHeight="1">
      <c r="A18" s="213">
        <f>'soupis oceněný'!$D$43</f>
        <v>998</v>
      </c>
      <c r="B18" s="214" t="str">
        <f>'soupis oceněný'!$E$43</f>
        <v>Přesun hmot</v>
      </c>
      <c r="C18" s="215">
        <f>'soupis oceněný'!$I$43</f>
        <v>0</v>
      </c>
    </row>
    <row r="19" spans="1:4" s="187" customFormat="1" ht="12" customHeight="1">
      <c r="A19" s="210" t="str">
        <f>'soupis oceněný'!$D$45</f>
        <v>PSV</v>
      </c>
      <c r="B19" s="211" t="str">
        <f>'soupis oceněný'!$E$45</f>
        <v>Práce a dodávky PSV</v>
      </c>
      <c r="C19" s="212">
        <f>'soupis oceněný'!$I$45</f>
        <v>0</v>
      </c>
      <c r="D19" s="188"/>
    </row>
    <row r="20" spans="1:4" s="187" customFormat="1" ht="12" customHeight="1">
      <c r="A20" s="213">
        <f>'soupis oceněný'!$D$46</f>
        <v>762</v>
      </c>
      <c r="B20" s="214" t="str">
        <f>'soupis oceněný'!$E$46</f>
        <v>Konstrukce tesařské</v>
      </c>
      <c r="C20" s="215">
        <f>'soupis oceněný'!$I$46</f>
        <v>0</v>
      </c>
      <c r="D20" s="188"/>
    </row>
    <row r="21" spans="1:4" s="187" customFormat="1" ht="12" customHeight="1">
      <c r="A21" s="213">
        <f>'soupis oceněný'!$D$48</f>
        <v>776</v>
      </c>
      <c r="B21" s="214" t="str">
        <f>'soupis oceněný'!$E$48</f>
        <v>Podlahy povlakové</v>
      </c>
      <c r="C21" s="215">
        <f>'soupis oceněný'!$I$48</f>
        <v>0</v>
      </c>
      <c r="D21" s="188"/>
    </row>
    <row r="22" spans="1:4" s="187" customFormat="1" ht="12" customHeight="1">
      <c r="A22" s="213">
        <f>'soupis oceněný'!$D$64</f>
        <v>783</v>
      </c>
      <c r="B22" s="214" t="str">
        <f>'soupis oceněný'!$E$64</f>
        <v>Dokončovací práce - nátěry</v>
      </c>
      <c r="C22" s="215">
        <f>'soupis oceněný'!$I$64</f>
        <v>0</v>
      </c>
      <c r="D22" s="188"/>
    </row>
    <row r="23" spans="1:4" s="189" customFormat="1" ht="12" customHeight="1">
      <c r="A23" s="213">
        <f>'soupis oceněný'!$D$69</f>
        <v>784</v>
      </c>
      <c r="B23" s="214" t="str">
        <f>'soupis oceněný'!$E$69</f>
        <v>Dokončovací práce - malby a tapety</v>
      </c>
      <c r="C23" s="215">
        <f>'soupis oceněný'!$I$69</f>
        <v>0</v>
      </c>
      <c r="D23" s="190"/>
    </row>
    <row r="24" spans="1:4" s="189" customFormat="1" ht="12" customHeight="1">
      <c r="A24" s="210" t="str">
        <f>'soupis oceněný'!$D$77</f>
        <v>EL</v>
      </c>
      <c r="B24" s="211" t="str">
        <f>'soupis oceněný'!$E$77</f>
        <v>Slaboproudé, silnoproudé rozvody, osvětlení</v>
      </c>
      <c r="C24" s="212">
        <f>'soupis oceněný'!$I$77</f>
        <v>0</v>
      </c>
      <c r="D24" s="190"/>
    </row>
    <row r="25" spans="1:4" ht="10.5">
      <c r="A25" s="213">
        <f>'soupis oceněný'!$D$78</f>
        <v>742</v>
      </c>
      <c r="B25" s="214" t="str">
        <f>'soupis oceněný'!$E$78</f>
        <v>Slaboproudé rozvody + příslušenství</v>
      </c>
      <c r="C25" s="217">
        <f>'soupis oceněný'!$I$78</f>
        <v>0</v>
      </c>
    </row>
    <row r="26" spans="1:4" ht="10.5">
      <c r="A26" s="213">
        <f>'soupis oceněný'!$D$93</f>
        <v>741</v>
      </c>
      <c r="B26" s="214" t="str">
        <f>'soupis oceněný'!$E$93</f>
        <v>Silnoproudé rozvody + příslušenství</v>
      </c>
      <c r="C26" s="215">
        <f>'soupis oceněný'!$I$93</f>
        <v>0</v>
      </c>
    </row>
    <row r="27" spans="1:4" ht="10.5">
      <c r="A27" s="213">
        <f>'soupis oceněný'!$D$135</f>
        <v>741</v>
      </c>
      <c r="B27" s="216" t="str">
        <f>'soupis oceněný'!$E$135</f>
        <v>Provozní osvětlení</v>
      </c>
      <c r="C27" s="217">
        <f>'soupis oceněný'!$I$135</f>
        <v>0</v>
      </c>
    </row>
    <row r="28" spans="1:4" ht="10.5">
      <c r="A28" s="210" t="str">
        <f>'soupis oceněný'!$D$139</f>
        <v>AVT</v>
      </c>
      <c r="B28" s="246" t="str">
        <f>'soupis oceněný'!$E$139</f>
        <v>Koncové prvky, nábytek, stínicí technika</v>
      </c>
      <c r="C28" s="247">
        <f>'soupis oceněný'!$I$139</f>
        <v>0</v>
      </c>
    </row>
    <row r="29" spans="1:4" ht="10.5">
      <c r="A29" s="213"/>
      <c r="B29" s="216" t="str">
        <f>'soupis oceněný'!$E$140</f>
        <v>Interaktivní zobrazovač</v>
      </c>
      <c r="C29" s="217">
        <f>'soupis oceněný'!$I$140</f>
        <v>0</v>
      </c>
    </row>
    <row r="30" spans="1:4" ht="10.5">
      <c r="A30" s="210"/>
      <c r="B30" s="214" t="str">
        <f>'soupis oceněný'!$E$147</f>
        <v>IT vybavení</v>
      </c>
      <c r="C30" s="215">
        <f>'soupis oceněný'!$I$147</f>
        <v>0</v>
      </c>
    </row>
    <row r="31" spans="1:4" ht="10.5">
      <c r="A31" s="218"/>
      <c r="B31" s="216" t="str">
        <f>'soupis oceněný'!$E$158</f>
        <v>Nábytek</v>
      </c>
      <c r="C31" s="217">
        <f>'soupis oceněný'!$I$158</f>
        <v>0</v>
      </c>
    </row>
    <row r="32" spans="1:4" ht="10.5">
      <c r="A32" s="218"/>
      <c r="B32" s="216" t="str">
        <f>'soupis oceněný'!$E$163</f>
        <v>Stínící technika</v>
      </c>
      <c r="C32" s="217">
        <f>'soupis oceněný'!$I$163</f>
        <v>0</v>
      </c>
    </row>
    <row r="33" spans="1:3" ht="10.5">
      <c r="A33" s="218"/>
      <c r="B33" s="219" t="str">
        <f>'soupis oceněný'!$E$171</f>
        <v>Celkem bez DPH</v>
      </c>
      <c r="C33" s="220">
        <f>'soupis oceněný'!$I$171</f>
        <v>0</v>
      </c>
    </row>
    <row r="34" spans="1:3" ht="10.5">
      <c r="A34" s="218"/>
      <c r="B34" s="216"/>
      <c r="C34" s="217"/>
    </row>
    <row r="35" spans="1:3" ht="10.5">
      <c r="A35" s="218"/>
      <c r="B35" s="216"/>
      <c r="C35" s="217"/>
    </row>
    <row r="36" spans="1:3" ht="10.5">
      <c r="A36" s="218"/>
      <c r="B36" s="216"/>
      <c r="C36" s="217"/>
    </row>
    <row r="37" spans="1:3" ht="10.5">
      <c r="A37" s="218"/>
      <c r="B37" s="219"/>
      <c r="C37" s="220"/>
    </row>
  </sheetData>
  <sheetProtection formatCells="0" formatColumns="0" formatRows="0" insertColumns="0" insertRows="0" insertHyperlinks="0" deleteColumns="0" deleteRows="0" sort="0" autoFilter="0" pivotTables="0"/>
  <customSheetViews>
    <customSheetView guid="{D6CFA044-0C8C-4ECE-96A2-AFF3DD5E0425}" showPageBreaks="1" showGridLines="0" fitToPage="1" hiddenColumns="1">
      <selection activeCell="B43" sqref="B43"/>
      <pageMargins left="1.1023622047244095" right="1.1023622047244095" top="0.78740157480314965" bottom="0.78740157480314965" header="0.51181102362204722" footer="0.51181102362204722"/>
      <printOptions horizontalCentered="1"/>
      <pageSetup paperSize="9" scale="89" fitToHeight="999" orientation="portrait" errors="blank" horizontalDpi="8189" verticalDpi="8189" r:id="rId1"/>
      <headerFooter alignWithMargins="0"/>
    </customSheetView>
    <customSheetView guid="{82B4F4D9-5370-4303-A97E-2A49E01AF629}" showGridLines="0" fitToPage="1" hiddenColumns="1">
      <selection activeCell="B43" sqref="B43"/>
      <pageMargins left="1.1023622047244095" right="1.1023622047244095" top="0.78740157480314965" bottom="0.78740157480314965" header="0.51181102362204722" footer="0.51181102362204722"/>
      <printOptions horizontalCentered="1"/>
      <pageSetup paperSize="9" scale="89" fitToHeight="999" orientation="portrait" errors="blank" horizontalDpi="8189" verticalDpi="8189" r:id="rId2"/>
      <headerFooter alignWithMargins="0"/>
    </customSheetView>
    <customSheetView guid="{65E3123D-ED26-44E3-A414-09EEEF825484}" showGridLines="0" fitToPage="1" hiddenColumns="1">
      <selection activeCell="B43" sqref="B43"/>
      <pageMargins left="1.1023622047244095" right="1.1023622047244095" top="0.78740157480314965" bottom="0.78740157480314965" header="0.51181102362204722" footer="0.51181102362204722"/>
      <printOptions horizontalCentered="1"/>
      <pageSetup paperSize="9" scale="89" fitToHeight="999" orientation="portrait" errors="blank" horizontalDpi="8189" verticalDpi="8189" r:id="rId3"/>
      <headerFooter alignWithMargins="0"/>
    </customSheetView>
  </customSheetViews>
  <printOptions horizontalCentered="1"/>
  <pageMargins left="1.1023622047244095" right="1.1023622047244095" top="0.78740157480314965" bottom="0.78740157480314965" header="0.51181102362204722" footer="0.51181102362204722"/>
  <pageSetup paperSize="9" scale="89" fitToHeight="999" orientation="portrait" errors="blank" horizontalDpi="8189" verticalDpi="8189" r:id="rId4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pageSetUpPr fitToPage="1"/>
  </sheetPr>
  <dimension ref="A1:X172"/>
  <sheetViews>
    <sheetView showGridLines="0" tabSelected="1" topLeftCell="A154" zoomScaleNormal="100" workbookViewId="0">
      <selection activeCell="E158" sqref="E158"/>
    </sheetView>
  </sheetViews>
  <sheetFormatPr defaultColWidth="9.1796875" defaultRowHeight="12.5"/>
  <cols>
    <col min="1" max="1" width="5.54296875" style="83" customWidth="1"/>
    <col min="2" max="2" width="4.453125" style="195" customWidth="1"/>
    <col min="3" max="3" width="9.26953125" style="195" customWidth="1"/>
    <col min="4" max="4" width="12.7265625" style="181" customWidth="1"/>
    <col min="5" max="5" width="89.1796875" style="209" customWidth="1"/>
    <col min="6" max="6" width="7.7265625" style="83" customWidth="1"/>
    <col min="7" max="7" width="9.81640625" style="83" customWidth="1"/>
    <col min="8" max="8" width="13.1796875" style="83" customWidth="1"/>
    <col min="9" max="9" width="15.54296875" style="83" customWidth="1"/>
    <col min="10" max="10" width="6.7265625" style="83" customWidth="1"/>
    <col min="11" max="11" width="15.54296875" style="83" customWidth="1"/>
    <col min="12" max="12" width="9.1796875" style="83"/>
    <col min="13" max="13" width="23" style="229" hidden="1" customWidth="1"/>
    <col min="14" max="14" width="1.54296875" style="229" hidden="1" customWidth="1"/>
    <col min="15" max="15" width="1.453125" style="229" hidden="1" customWidth="1"/>
    <col min="16" max="16" width="32.54296875" style="229" hidden="1" customWidth="1"/>
    <col min="17" max="17" width="1.81640625" style="83" hidden="1" customWidth="1"/>
    <col min="18" max="18" width="2.1796875" style="83" hidden="1" customWidth="1"/>
    <col min="19" max="19" width="2.7265625" style="83" hidden="1" customWidth="1"/>
    <col min="20" max="20" width="10.7265625" style="83" hidden="1" customWidth="1"/>
    <col min="21" max="21" width="53.7265625" style="83" hidden="1" customWidth="1"/>
    <col min="22" max="16384" width="9.1796875" style="83"/>
  </cols>
  <sheetData>
    <row r="1" spans="1:21" ht="18">
      <c r="A1" s="74" t="s">
        <v>252</v>
      </c>
      <c r="B1" s="138"/>
      <c r="C1" s="138"/>
      <c r="D1" s="180"/>
      <c r="E1" s="199"/>
      <c r="F1" s="166"/>
      <c r="G1" s="166"/>
      <c r="H1" s="166"/>
      <c r="I1" s="166"/>
      <c r="J1" s="166"/>
      <c r="K1" s="166"/>
    </row>
    <row r="2" spans="1:21" ht="13">
      <c r="A2" s="137" t="s">
        <v>63</v>
      </c>
      <c r="B2" s="138"/>
      <c r="C2" s="139" t="str">
        <f>'Krycí list'!E5</f>
        <v xml:space="preserve">105 - učebna IKT </v>
      </c>
      <c r="D2" s="140"/>
      <c r="E2" s="200"/>
      <c r="F2" s="138"/>
      <c r="G2" s="138"/>
      <c r="H2" s="138"/>
      <c r="I2" s="138"/>
      <c r="J2" s="166"/>
      <c r="K2" s="166"/>
    </row>
    <row r="3" spans="1:21" ht="13">
      <c r="A3" s="137" t="s">
        <v>64</v>
      </c>
      <c r="B3" s="138"/>
      <c r="C3" s="283" t="str">
        <f>'Krycí list'!E7</f>
        <v>Střední odborná škola pro ochranu a obnovu životního prostředí - Schola Humanitas, Litvínov, Ukrajinská 379</v>
      </c>
      <c r="D3" s="282"/>
      <c r="E3" s="282"/>
      <c r="F3" s="138"/>
      <c r="G3" s="138"/>
      <c r="H3" s="138"/>
      <c r="I3" s="139"/>
      <c r="J3" s="166"/>
      <c r="K3" s="166"/>
    </row>
    <row r="4" spans="1:21" ht="13">
      <c r="A4" s="137" t="s">
        <v>65</v>
      </c>
      <c r="B4" s="138"/>
      <c r="C4" s="139" t="str">
        <f>'Krycí list'!E9</f>
        <v>OCENĚNÝ SOUPIS PRACÍ A DODÁVEK A SLUŽEB</v>
      </c>
      <c r="D4" s="140"/>
      <c r="E4" s="200"/>
      <c r="F4" s="138"/>
      <c r="G4" s="138"/>
      <c r="H4" s="138"/>
      <c r="I4" s="139"/>
      <c r="J4" s="166"/>
      <c r="K4" s="166"/>
    </row>
    <row r="5" spans="1:21">
      <c r="A5" s="138" t="s">
        <v>83</v>
      </c>
      <c r="B5" s="138"/>
      <c r="C5" s="139" t="str">
        <f>'Krycí list'!P5</f>
        <v xml:space="preserve"> </v>
      </c>
      <c r="D5" s="140"/>
      <c r="E5" s="200"/>
      <c r="F5" s="138"/>
      <c r="G5" s="138"/>
      <c r="H5" s="138"/>
      <c r="I5" s="139"/>
      <c r="J5" s="166"/>
      <c r="K5" s="166"/>
    </row>
    <row r="6" spans="1:21" ht="8.25" customHeight="1">
      <c r="A6" s="138"/>
      <c r="B6" s="138"/>
      <c r="C6" s="139"/>
      <c r="D6" s="140"/>
      <c r="E6" s="200"/>
      <c r="F6" s="138"/>
      <c r="G6" s="138"/>
      <c r="H6" s="138"/>
      <c r="I6" s="139"/>
      <c r="J6" s="166"/>
      <c r="K6" s="166"/>
    </row>
    <row r="7" spans="1:21">
      <c r="A7" s="138" t="s">
        <v>67</v>
      </c>
      <c r="B7" s="138"/>
      <c r="C7" s="283" t="str">
        <f>'Krycí list'!E26</f>
        <v>Střední odborná škola pro ochranu a obnovu životního prostředí - Schola Humanitas, Litvínov, Ukrajinská 379</v>
      </c>
      <c r="D7" s="282"/>
      <c r="E7" s="282"/>
      <c r="F7" s="138"/>
      <c r="G7" s="138"/>
      <c r="H7" s="138"/>
      <c r="I7" s="139"/>
      <c r="J7" s="166"/>
      <c r="K7" s="166"/>
    </row>
    <row r="8" spans="1:21">
      <c r="A8" s="138" t="s">
        <v>68</v>
      </c>
      <c r="B8" s="138"/>
      <c r="C8" s="283" t="str">
        <f>'Krycí list'!E28</f>
        <v xml:space="preserve"> </v>
      </c>
      <c r="D8" s="282"/>
      <c r="E8" s="200"/>
      <c r="F8" s="138"/>
      <c r="G8" s="138"/>
      <c r="H8" s="138"/>
      <c r="I8" s="139"/>
      <c r="J8" s="166"/>
      <c r="K8" s="166"/>
    </row>
    <row r="9" spans="1:21">
      <c r="A9" s="138" t="s">
        <v>69</v>
      </c>
      <c r="B9" s="138"/>
      <c r="C9" s="281" t="str">
        <f>'Krycí list'!O31</f>
        <v>04/2023</v>
      </c>
      <c r="D9" s="282"/>
      <c r="E9" s="200"/>
      <c r="F9" s="138"/>
      <c r="G9" s="138"/>
      <c r="H9" s="138"/>
      <c r="I9" s="139"/>
      <c r="J9" s="166"/>
      <c r="K9" s="166"/>
    </row>
    <row r="10" spans="1:21">
      <c r="A10" s="166"/>
      <c r="B10" s="138"/>
      <c r="C10" s="138"/>
      <c r="D10" s="180"/>
      <c r="E10" s="199"/>
      <c r="F10" s="166"/>
      <c r="G10" s="166"/>
      <c r="H10" s="166"/>
      <c r="I10" s="166"/>
      <c r="J10" s="166"/>
      <c r="K10" s="166"/>
    </row>
    <row r="11" spans="1:21" s="164" customFormat="1" ht="37.5">
      <c r="A11" s="196" t="s">
        <v>84</v>
      </c>
      <c r="B11" s="141" t="s">
        <v>85</v>
      </c>
      <c r="C11" s="141" t="s">
        <v>86</v>
      </c>
      <c r="D11" s="141" t="s">
        <v>199</v>
      </c>
      <c r="E11" s="141" t="s">
        <v>196</v>
      </c>
      <c r="F11" s="141" t="s">
        <v>87</v>
      </c>
      <c r="G11" s="141" t="s">
        <v>88</v>
      </c>
      <c r="H11" s="141" t="s">
        <v>198</v>
      </c>
      <c r="I11" s="141" t="s">
        <v>394</v>
      </c>
      <c r="J11" s="141" t="s">
        <v>89</v>
      </c>
      <c r="K11" s="141" t="s">
        <v>197</v>
      </c>
      <c r="L11" s="165"/>
      <c r="M11" s="284" t="s">
        <v>213</v>
      </c>
      <c r="N11" s="285"/>
      <c r="O11" s="286"/>
      <c r="P11" s="275" t="s">
        <v>70</v>
      </c>
      <c r="Q11" s="276"/>
      <c r="R11" s="277"/>
      <c r="T11" s="241" t="s">
        <v>360</v>
      </c>
      <c r="U11" s="241" t="s">
        <v>361</v>
      </c>
    </row>
    <row r="12" spans="1:21">
      <c r="A12" s="197">
        <v>1</v>
      </c>
      <c r="B12" s="168">
        <v>2</v>
      </c>
      <c r="C12" s="168">
        <v>3</v>
      </c>
      <c r="D12" s="142">
        <v>4</v>
      </c>
      <c r="E12" s="201">
        <v>5</v>
      </c>
      <c r="F12" s="168">
        <v>6</v>
      </c>
      <c r="G12" s="168">
        <v>7</v>
      </c>
      <c r="H12" s="168">
        <v>8</v>
      </c>
      <c r="I12" s="168">
        <v>9</v>
      </c>
      <c r="J12" s="168">
        <v>10</v>
      </c>
      <c r="K12" s="168">
        <v>11</v>
      </c>
      <c r="L12" s="167"/>
      <c r="M12" s="278">
        <v>12</v>
      </c>
      <c r="N12" s="279"/>
      <c r="O12" s="280"/>
      <c r="P12" s="278">
        <v>13</v>
      </c>
      <c r="Q12" s="279"/>
      <c r="R12" s="280"/>
      <c r="T12" s="242">
        <v>14</v>
      </c>
      <c r="U12" s="242">
        <v>15</v>
      </c>
    </row>
    <row r="13" spans="1:21">
      <c r="A13" s="186"/>
      <c r="B13" s="194"/>
      <c r="C13" s="194"/>
      <c r="D13" s="193"/>
      <c r="E13" s="202"/>
      <c r="F13" s="186"/>
      <c r="G13" s="186"/>
      <c r="H13" s="186"/>
      <c r="I13" s="186"/>
      <c r="J13" s="186"/>
      <c r="K13" s="186"/>
    </row>
    <row r="14" spans="1:21" s="143" customFormat="1" ht="13">
      <c r="A14" s="231"/>
      <c r="B14" s="155" t="s">
        <v>52</v>
      </c>
      <c r="D14" s="156" t="s">
        <v>37</v>
      </c>
      <c r="E14" s="203" t="s">
        <v>257</v>
      </c>
      <c r="I14" s="157">
        <f>I15+I25+I37+I43</f>
        <v>0</v>
      </c>
      <c r="M14" s="222"/>
      <c r="N14" s="222"/>
      <c r="O14" s="222"/>
      <c r="P14" s="222"/>
    </row>
    <row r="15" spans="1:21" s="144" customFormat="1" ht="12" customHeight="1">
      <c r="A15" s="232"/>
      <c r="B15" s="145" t="s">
        <v>52</v>
      </c>
      <c r="D15" s="146">
        <v>6</v>
      </c>
      <c r="E15" s="198" t="s">
        <v>73</v>
      </c>
      <c r="H15" s="251"/>
      <c r="I15" s="147">
        <f>SUM(I16:I24)</f>
        <v>0</v>
      </c>
      <c r="M15" s="223"/>
      <c r="N15" s="223"/>
      <c r="O15" s="223"/>
      <c r="P15" s="223"/>
    </row>
    <row r="16" spans="1:21" s="136" customFormat="1">
      <c r="A16" s="153">
        <v>1</v>
      </c>
      <c r="B16" s="148" t="s">
        <v>90</v>
      </c>
      <c r="C16" s="148" t="s">
        <v>91</v>
      </c>
      <c r="D16" s="183" t="s">
        <v>93</v>
      </c>
      <c r="E16" s="204" t="s">
        <v>256</v>
      </c>
      <c r="F16" s="148" t="s">
        <v>92</v>
      </c>
      <c r="G16" s="150">
        <v>3</v>
      </c>
      <c r="H16" s="151">
        <v>0</v>
      </c>
      <c r="I16" s="151">
        <f t="shared" ref="I16:I24" si="0">ROUND(G16*H16,2)</f>
        <v>0</v>
      </c>
      <c r="J16" s="152">
        <v>21</v>
      </c>
      <c r="K16" s="151">
        <f t="shared" ref="K16:K24" si="1">I16+((I16/100)*J16)</f>
        <v>0</v>
      </c>
      <c r="M16" s="224"/>
      <c r="N16" s="224"/>
      <c r="O16" s="224"/>
      <c r="P16" s="224"/>
    </row>
    <row r="17" spans="1:16" s="136" customFormat="1">
      <c r="A17" s="153">
        <v>2</v>
      </c>
      <c r="B17" s="148" t="s">
        <v>90</v>
      </c>
      <c r="C17" s="148" t="s">
        <v>91</v>
      </c>
      <c r="D17" s="183" t="s">
        <v>95</v>
      </c>
      <c r="E17" s="204" t="s">
        <v>96</v>
      </c>
      <c r="F17" s="148" t="s">
        <v>92</v>
      </c>
      <c r="G17" s="150">
        <v>3</v>
      </c>
      <c r="H17" s="151">
        <v>0</v>
      </c>
      <c r="I17" s="151">
        <f t="shared" si="0"/>
        <v>0</v>
      </c>
      <c r="J17" s="152">
        <v>21</v>
      </c>
      <c r="K17" s="151">
        <f t="shared" si="1"/>
        <v>0</v>
      </c>
      <c r="M17" s="224"/>
      <c r="N17" s="224"/>
      <c r="O17" s="224"/>
      <c r="P17" s="224"/>
    </row>
    <row r="18" spans="1:16" s="136" customFormat="1">
      <c r="A18" s="153">
        <v>3</v>
      </c>
      <c r="B18" s="148" t="s">
        <v>90</v>
      </c>
      <c r="C18" s="148" t="s">
        <v>91</v>
      </c>
      <c r="D18" s="183" t="s">
        <v>98</v>
      </c>
      <c r="E18" s="204" t="s">
        <v>99</v>
      </c>
      <c r="F18" s="148" t="s">
        <v>97</v>
      </c>
      <c r="G18" s="150">
        <v>1</v>
      </c>
      <c r="H18" s="151">
        <v>0</v>
      </c>
      <c r="I18" s="151">
        <f t="shared" si="0"/>
        <v>0</v>
      </c>
      <c r="J18" s="152">
        <v>21</v>
      </c>
      <c r="K18" s="151">
        <f t="shared" si="1"/>
        <v>0</v>
      </c>
      <c r="M18" s="224"/>
      <c r="N18" s="224"/>
      <c r="O18" s="224"/>
      <c r="P18" s="224"/>
    </row>
    <row r="19" spans="1:16" s="136" customFormat="1">
      <c r="A19" s="153">
        <v>4</v>
      </c>
      <c r="B19" s="148" t="s">
        <v>90</v>
      </c>
      <c r="C19" s="148" t="s">
        <v>91</v>
      </c>
      <c r="D19" s="183" t="s">
        <v>373</v>
      </c>
      <c r="E19" s="204" t="s">
        <v>374</v>
      </c>
      <c r="F19" s="148" t="s">
        <v>92</v>
      </c>
      <c r="G19" s="150">
        <v>136.19999999999999</v>
      </c>
      <c r="H19" s="151">
        <v>0</v>
      </c>
      <c r="I19" s="151">
        <v>0</v>
      </c>
      <c r="J19" s="152">
        <v>21</v>
      </c>
      <c r="K19" s="151">
        <f t="shared" si="1"/>
        <v>0</v>
      </c>
      <c r="M19" s="224"/>
      <c r="N19" s="224"/>
      <c r="O19" s="224"/>
      <c r="P19" s="224"/>
    </row>
    <row r="20" spans="1:16" s="136" customFormat="1">
      <c r="A20" s="153">
        <v>5</v>
      </c>
      <c r="B20" s="148" t="s">
        <v>90</v>
      </c>
      <c r="C20" s="148" t="s">
        <v>91</v>
      </c>
      <c r="D20" s="183" t="s">
        <v>375</v>
      </c>
      <c r="E20" s="204" t="s">
        <v>376</v>
      </c>
      <c r="F20" s="148" t="s">
        <v>92</v>
      </c>
      <c r="G20" s="150">
        <v>136.19999999999999</v>
      </c>
      <c r="H20" s="151">
        <v>0</v>
      </c>
      <c r="I20" s="151">
        <v>0</v>
      </c>
      <c r="J20" s="152">
        <v>21</v>
      </c>
      <c r="K20" s="151">
        <f t="shared" si="1"/>
        <v>0</v>
      </c>
      <c r="M20" s="224"/>
      <c r="N20" s="224"/>
      <c r="O20" s="224"/>
      <c r="P20" s="224"/>
    </row>
    <row r="21" spans="1:16" s="136" customFormat="1">
      <c r="A21" s="153">
        <v>6</v>
      </c>
      <c r="B21" s="148" t="s">
        <v>90</v>
      </c>
      <c r="C21" s="148" t="s">
        <v>91</v>
      </c>
      <c r="D21" s="183" t="s">
        <v>377</v>
      </c>
      <c r="E21" s="204" t="s">
        <v>378</v>
      </c>
      <c r="F21" s="148" t="s">
        <v>92</v>
      </c>
      <c r="G21" s="150">
        <v>136.19999999999999</v>
      </c>
      <c r="H21" s="151">
        <v>0</v>
      </c>
      <c r="I21" s="151">
        <v>0</v>
      </c>
      <c r="J21" s="152">
        <v>21</v>
      </c>
      <c r="K21" s="151">
        <f t="shared" si="1"/>
        <v>0</v>
      </c>
      <c r="M21" s="224"/>
      <c r="N21" s="224"/>
      <c r="O21" s="224"/>
      <c r="P21" s="224"/>
    </row>
    <row r="22" spans="1:16" s="136" customFormat="1">
      <c r="A22" s="153">
        <v>7</v>
      </c>
      <c r="B22" s="148" t="s">
        <v>90</v>
      </c>
      <c r="C22" s="148" t="s">
        <v>94</v>
      </c>
      <c r="D22" s="183" t="s">
        <v>100</v>
      </c>
      <c r="E22" s="204" t="s">
        <v>101</v>
      </c>
      <c r="F22" s="148" t="s">
        <v>92</v>
      </c>
      <c r="G22" s="150">
        <v>44</v>
      </c>
      <c r="H22" s="151">
        <v>0</v>
      </c>
      <c r="I22" s="151">
        <f t="shared" si="0"/>
        <v>0</v>
      </c>
      <c r="J22" s="152">
        <v>21</v>
      </c>
      <c r="K22" s="151">
        <f t="shared" si="1"/>
        <v>0</v>
      </c>
      <c r="M22" s="224"/>
      <c r="N22" s="224"/>
      <c r="O22" s="224"/>
      <c r="P22" s="224"/>
    </row>
    <row r="23" spans="1:16" s="136" customFormat="1">
      <c r="A23" s="153">
        <v>8</v>
      </c>
      <c r="B23" s="148" t="s">
        <v>90</v>
      </c>
      <c r="C23" s="148" t="s">
        <v>94</v>
      </c>
      <c r="D23" s="183" t="s">
        <v>102</v>
      </c>
      <c r="E23" s="204" t="s">
        <v>103</v>
      </c>
      <c r="F23" s="148" t="s">
        <v>92</v>
      </c>
      <c r="G23" s="150">
        <v>15</v>
      </c>
      <c r="H23" s="151">
        <v>0</v>
      </c>
      <c r="I23" s="151">
        <f t="shared" si="0"/>
        <v>0</v>
      </c>
      <c r="J23" s="152">
        <v>21</v>
      </c>
      <c r="K23" s="151">
        <f t="shared" si="1"/>
        <v>0</v>
      </c>
      <c r="M23" s="224"/>
      <c r="N23" s="224"/>
      <c r="O23" s="224"/>
      <c r="P23" s="224"/>
    </row>
    <row r="24" spans="1:16" s="136" customFormat="1">
      <c r="A24" s="153">
        <v>9</v>
      </c>
      <c r="B24" s="148" t="s">
        <v>90</v>
      </c>
      <c r="C24" s="148" t="s">
        <v>91</v>
      </c>
      <c r="D24" s="183" t="s">
        <v>204</v>
      </c>
      <c r="E24" s="204" t="s">
        <v>205</v>
      </c>
      <c r="F24" s="148" t="s">
        <v>97</v>
      </c>
      <c r="G24" s="150">
        <v>25</v>
      </c>
      <c r="H24" s="151">
        <v>0</v>
      </c>
      <c r="I24" s="151">
        <f t="shared" si="0"/>
        <v>0</v>
      </c>
      <c r="J24" s="152">
        <v>21</v>
      </c>
      <c r="K24" s="151">
        <f t="shared" si="1"/>
        <v>0</v>
      </c>
      <c r="M24" s="224"/>
      <c r="N24" s="224"/>
      <c r="O24" s="224"/>
      <c r="P24" s="224"/>
    </row>
    <row r="25" spans="1:16" s="144" customFormat="1" ht="13">
      <c r="A25" s="153"/>
      <c r="B25" s="145" t="s">
        <v>52</v>
      </c>
      <c r="D25" s="146">
        <v>9</v>
      </c>
      <c r="E25" s="198" t="s">
        <v>74</v>
      </c>
      <c r="H25" s="151"/>
      <c r="I25" s="147">
        <f>SUM(I26:I36)</f>
        <v>0</v>
      </c>
      <c r="K25" s="151"/>
      <c r="M25" s="223"/>
      <c r="N25" s="223"/>
      <c r="O25" s="223"/>
      <c r="P25" s="223"/>
    </row>
    <row r="26" spans="1:16" s="136" customFormat="1">
      <c r="A26" s="153">
        <v>10</v>
      </c>
      <c r="B26" s="148" t="s">
        <v>90</v>
      </c>
      <c r="C26" s="148" t="s">
        <v>91</v>
      </c>
      <c r="D26" s="183" t="s">
        <v>104</v>
      </c>
      <c r="E26" s="204" t="s">
        <v>105</v>
      </c>
      <c r="F26" s="148" t="s">
        <v>92</v>
      </c>
      <c r="G26" s="150">
        <v>14</v>
      </c>
      <c r="H26" s="151">
        <v>0</v>
      </c>
      <c r="I26" s="151">
        <f t="shared" ref="I26:I36" si="2">ROUND(G26*H26,2)</f>
        <v>0</v>
      </c>
      <c r="J26" s="152">
        <v>21</v>
      </c>
      <c r="K26" s="151">
        <f t="shared" ref="K26:K36" si="3">I26+((I26/100)*J26)</f>
        <v>0</v>
      </c>
      <c r="M26" s="224"/>
      <c r="N26" s="224"/>
      <c r="O26" s="224"/>
      <c r="P26" s="224"/>
    </row>
    <row r="27" spans="1:16" s="136" customFormat="1">
      <c r="A27" s="153">
        <v>11</v>
      </c>
      <c r="B27" s="148" t="s">
        <v>90</v>
      </c>
      <c r="C27" s="148" t="s">
        <v>91</v>
      </c>
      <c r="D27" s="183" t="s">
        <v>106</v>
      </c>
      <c r="E27" s="204" t="s">
        <v>290</v>
      </c>
      <c r="F27" s="148" t="s">
        <v>92</v>
      </c>
      <c r="G27" s="150">
        <v>4</v>
      </c>
      <c r="H27" s="151">
        <v>0</v>
      </c>
      <c r="I27" s="151">
        <f t="shared" si="2"/>
        <v>0</v>
      </c>
      <c r="J27" s="152">
        <v>21</v>
      </c>
      <c r="K27" s="151">
        <f t="shared" si="3"/>
        <v>0</v>
      </c>
      <c r="M27" s="224"/>
      <c r="N27" s="224"/>
      <c r="O27" s="224"/>
      <c r="P27" s="224"/>
    </row>
    <row r="28" spans="1:16" s="136" customFormat="1">
      <c r="A28" s="153">
        <v>12</v>
      </c>
      <c r="B28" s="148" t="s">
        <v>90</v>
      </c>
      <c r="C28" s="148" t="s">
        <v>91</v>
      </c>
      <c r="D28" s="183" t="s">
        <v>107</v>
      </c>
      <c r="E28" s="204" t="s">
        <v>108</v>
      </c>
      <c r="F28" s="148" t="s">
        <v>92</v>
      </c>
      <c r="G28" s="150">
        <f>G22</f>
        <v>44</v>
      </c>
      <c r="H28" s="151">
        <v>0</v>
      </c>
      <c r="I28" s="151">
        <f t="shared" si="2"/>
        <v>0</v>
      </c>
      <c r="J28" s="152">
        <v>21</v>
      </c>
      <c r="K28" s="151">
        <f t="shared" si="3"/>
        <v>0</v>
      </c>
      <c r="M28" s="224"/>
      <c r="N28" s="224"/>
      <c r="O28" s="224"/>
      <c r="P28" s="224"/>
    </row>
    <row r="29" spans="1:16" s="136" customFormat="1">
      <c r="A29" s="153">
        <v>13</v>
      </c>
      <c r="B29" s="148" t="s">
        <v>90</v>
      </c>
      <c r="C29" s="148" t="s">
        <v>91</v>
      </c>
      <c r="D29" s="183" t="s">
        <v>109</v>
      </c>
      <c r="E29" s="204" t="s">
        <v>110</v>
      </c>
      <c r="F29" s="148" t="s">
        <v>92</v>
      </c>
      <c r="G29" s="150">
        <f>G28</f>
        <v>44</v>
      </c>
      <c r="H29" s="151">
        <v>0</v>
      </c>
      <c r="I29" s="151">
        <f t="shared" si="2"/>
        <v>0</v>
      </c>
      <c r="J29" s="152">
        <v>21</v>
      </c>
      <c r="K29" s="151">
        <f t="shared" si="3"/>
        <v>0</v>
      </c>
      <c r="M29" s="224"/>
      <c r="N29" s="224"/>
      <c r="O29" s="224"/>
      <c r="P29" s="224"/>
    </row>
    <row r="30" spans="1:16" s="136" customFormat="1">
      <c r="A30" s="153">
        <v>14</v>
      </c>
      <c r="B30" s="148" t="s">
        <v>90</v>
      </c>
      <c r="C30" s="148" t="s">
        <v>91</v>
      </c>
      <c r="D30" s="183" t="s">
        <v>111</v>
      </c>
      <c r="E30" s="204" t="s">
        <v>112</v>
      </c>
      <c r="F30" s="148" t="s">
        <v>92</v>
      </c>
      <c r="G30" s="150">
        <f>G29</f>
        <v>44</v>
      </c>
      <c r="H30" s="151">
        <v>0</v>
      </c>
      <c r="I30" s="151">
        <f t="shared" si="2"/>
        <v>0</v>
      </c>
      <c r="J30" s="152">
        <v>21</v>
      </c>
      <c r="K30" s="151">
        <f t="shared" si="3"/>
        <v>0</v>
      </c>
      <c r="M30" s="224"/>
      <c r="N30" s="224"/>
      <c r="O30" s="224"/>
      <c r="P30" s="224"/>
    </row>
    <row r="31" spans="1:16" s="136" customFormat="1">
      <c r="A31" s="153">
        <v>15</v>
      </c>
      <c r="B31" s="148" t="s">
        <v>90</v>
      </c>
      <c r="C31" s="148" t="s">
        <v>113</v>
      </c>
      <c r="D31" s="183" t="s">
        <v>115</v>
      </c>
      <c r="E31" s="204" t="s">
        <v>116</v>
      </c>
      <c r="F31" s="148" t="s">
        <v>114</v>
      </c>
      <c r="G31" s="150">
        <v>50</v>
      </c>
      <c r="H31" s="151">
        <v>0</v>
      </c>
      <c r="I31" s="151">
        <f t="shared" si="2"/>
        <v>0</v>
      </c>
      <c r="J31" s="152">
        <v>21</v>
      </c>
      <c r="K31" s="151">
        <f t="shared" si="3"/>
        <v>0</v>
      </c>
      <c r="M31" s="224"/>
      <c r="N31" s="224"/>
      <c r="O31" s="224">
        <f>G31*0.002</f>
        <v>0.1</v>
      </c>
      <c r="P31" s="224"/>
    </row>
    <row r="32" spans="1:16" s="136" customFormat="1">
      <c r="A32" s="153">
        <v>16</v>
      </c>
      <c r="B32" s="148" t="s">
        <v>90</v>
      </c>
      <c r="C32" s="148" t="s">
        <v>113</v>
      </c>
      <c r="D32" s="183" t="s">
        <v>117</v>
      </c>
      <c r="E32" s="204" t="s">
        <v>118</v>
      </c>
      <c r="F32" s="148" t="s">
        <v>114</v>
      </c>
      <c r="G32" s="150">
        <v>5</v>
      </c>
      <c r="H32" s="151">
        <v>0</v>
      </c>
      <c r="I32" s="151">
        <f t="shared" si="2"/>
        <v>0</v>
      </c>
      <c r="J32" s="152">
        <v>21</v>
      </c>
      <c r="K32" s="151">
        <f t="shared" si="3"/>
        <v>0</v>
      </c>
      <c r="M32" s="224"/>
      <c r="N32" s="224"/>
      <c r="O32" s="224">
        <f>G32*0.011</f>
        <v>5.4999999999999993E-2</v>
      </c>
      <c r="P32" s="224"/>
    </row>
    <row r="33" spans="1:18" s="136" customFormat="1">
      <c r="A33" s="153">
        <v>17</v>
      </c>
      <c r="B33" s="148" t="s">
        <v>90</v>
      </c>
      <c r="C33" s="148" t="s">
        <v>113</v>
      </c>
      <c r="D33" s="183" t="s">
        <v>119</v>
      </c>
      <c r="E33" s="204" t="s">
        <v>120</v>
      </c>
      <c r="F33" s="148" t="s">
        <v>114</v>
      </c>
      <c r="G33" s="150">
        <v>2</v>
      </c>
      <c r="H33" s="151">
        <v>0</v>
      </c>
      <c r="I33" s="151">
        <f t="shared" si="2"/>
        <v>0</v>
      </c>
      <c r="J33" s="152">
        <v>21</v>
      </c>
      <c r="K33" s="151">
        <f t="shared" si="3"/>
        <v>0</v>
      </c>
      <c r="M33" s="224"/>
      <c r="N33" s="224"/>
      <c r="O33" s="224">
        <f>G33*0.001</f>
        <v>2E-3</v>
      </c>
      <c r="P33" s="224"/>
    </row>
    <row r="34" spans="1:18" s="136" customFormat="1">
      <c r="A34" s="153">
        <v>18</v>
      </c>
      <c r="B34" s="148" t="s">
        <v>90</v>
      </c>
      <c r="C34" s="148" t="s">
        <v>113</v>
      </c>
      <c r="D34" s="183" t="s">
        <v>121</v>
      </c>
      <c r="E34" s="204" t="s">
        <v>122</v>
      </c>
      <c r="F34" s="148" t="s">
        <v>114</v>
      </c>
      <c r="G34" s="150">
        <v>28</v>
      </c>
      <c r="H34" s="151">
        <v>0</v>
      </c>
      <c r="I34" s="151">
        <f t="shared" si="2"/>
        <v>0</v>
      </c>
      <c r="J34" s="152">
        <v>21</v>
      </c>
      <c r="K34" s="151">
        <f t="shared" si="3"/>
        <v>0</v>
      </c>
      <c r="M34" s="224"/>
      <c r="N34" s="224"/>
      <c r="O34" s="224"/>
      <c r="P34" s="224"/>
    </row>
    <row r="35" spans="1:18" s="136" customFormat="1">
      <c r="A35" s="153">
        <v>19</v>
      </c>
      <c r="B35" s="148" t="s">
        <v>90</v>
      </c>
      <c r="C35" s="176" t="s">
        <v>215</v>
      </c>
      <c r="D35" s="243"/>
      <c r="E35" s="205" t="s">
        <v>347</v>
      </c>
      <c r="F35" s="176" t="s">
        <v>130</v>
      </c>
      <c r="G35" s="171">
        <v>1</v>
      </c>
      <c r="H35" s="151">
        <v>0</v>
      </c>
      <c r="I35" s="151">
        <f t="shared" si="2"/>
        <v>0</v>
      </c>
      <c r="J35" s="152">
        <v>21</v>
      </c>
      <c r="K35" s="151">
        <f t="shared" si="3"/>
        <v>0</v>
      </c>
      <c r="M35" s="224"/>
      <c r="N35" s="224"/>
      <c r="O35" s="224"/>
      <c r="P35" s="224"/>
    </row>
    <row r="36" spans="1:18" s="136" customFormat="1">
      <c r="A36" s="153">
        <v>20</v>
      </c>
      <c r="B36" s="148" t="s">
        <v>90</v>
      </c>
      <c r="C36" s="176" t="s">
        <v>215</v>
      </c>
      <c r="D36" s="183"/>
      <c r="E36" s="205" t="s">
        <v>348</v>
      </c>
      <c r="F36" s="176" t="s">
        <v>130</v>
      </c>
      <c r="G36" s="150">
        <v>1</v>
      </c>
      <c r="H36" s="151">
        <v>0</v>
      </c>
      <c r="I36" s="151">
        <f t="shared" si="2"/>
        <v>0</v>
      </c>
      <c r="J36" s="152">
        <v>21</v>
      </c>
      <c r="K36" s="151">
        <f t="shared" si="3"/>
        <v>0</v>
      </c>
      <c r="M36" s="224"/>
      <c r="N36" s="224"/>
      <c r="O36" s="224"/>
      <c r="P36" s="224"/>
    </row>
    <row r="37" spans="1:18" s="144" customFormat="1" ht="13">
      <c r="A37" s="153"/>
      <c r="B37" s="145" t="s">
        <v>52</v>
      </c>
      <c r="D37" s="146">
        <v>997</v>
      </c>
      <c r="E37" s="198" t="s">
        <v>75</v>
      </c>
      <c r="H37" s="151"/>
      <c r="I37" s="147">
        <f>SUM(I38:I42)</f>
        <v>0</v>
      </c>
      <c r="K37" s="151"/>
      <c r="M37" s="223"/>
      <c r="N37" s="223"/>
      <c r="O37" s="225">
        <f>SUM(O31:O34)</f>
        <v>0.157</v>
      </c>
      <c r="P37" s="223"/>
    </row>
    <row r="38" spans="1:18" s="136" customFormat="1">
      <c r="A38" s="153">
        <v>21</v>
      </c>
      <c r="B38" s="148" t="s">
        <v>90</v>
      </c>
      <c r="C38" s="148" t="s">
        <v>113</v>
      </c>
      <c r="D38" s="183" t="s">
        <v>124</v>
      </c>
      <c r="E38" s="204" t="s">
        <v>206</v>
      </c>
      <c r="F38" s="148" t="s">
        <v>123</v>
      </c>
      <c r="G38" s="150">
        <v>0.86699999999999999</v>
      </c>
      <c r="H38" s="151">
        <v>0</v>
      </c>
      <c r="I38" s="151">
        <f t="shared" ref="I38:I42" si="4">ROUND(G38*H38,2)</f>
        <v>0</v>
      </c>
      <c r="J38" s="152">
        <v>21</v>
      </c>
      <c r="K38" s="151">
        <f>I38+((I38/100)*J38)</f>
        <v>0</v>
      </c>
      <c r="M38" s="224"/>
      <c r="N38" s="224"/>
      <c r="O38" s="224"/>
      <c r="P38" s="224"/>
    </row>
    <row r="39" spans="1:18" s="136" customFormat="1">
      <c r="A39" s="153">
        <v>22</v>
      </c>
      <c r="B39" s="148" t="s">
        <v>90</v>
      </c>
      <c r="C39" s="148" t="s">
        <v>125</v>
      </c>
      <c r="D39" s="183" t="s">
        <v>126</v>
      </c>
      <c r="E39" s="204" t="s">
        <v>127</v>
      </c>
      <c r="F39" s="148" t="s">
        <v>123</v>
      </c>
      <c r="G39" s="150">
        <f>G38</f>
        <v>0.86699999999999999</v>
      </c>
      <c r="H39" s="151">
        <v>0</v>
      </c>
      <c r="I39" s="151">
        <f t="shared" si="4"/>
        <v>0</v>
      </c>
      <c r="J39" s="152">
        <v>21</v>
      </c>
      <c r="K39" s="151">
        <f>I39+((I39/100)*J39)</f>
        <v>0</v>
      </c>
      <c r="M39" s="224"/>
      <c r="N39" s="224"/>
      <c r="O39" s="224"/>
      <c r="P39" s="224"/>
    </row>
    <row r="40" spans="1:18" s="154" customFormat="1">
      <c r="A40" s="153">
        <v>23</v>
      </c>
      <c r="B40" s="148" t="s">
        <v>90</v>
      </c>
      <c r="C40" s="148" t="s">
        <v>113</v>
      </c>
      <c r="D40" s="183" t="s">
        <v>207</v>
      </c>
      <c r="E40" s="204" t="s">
        <v>208</v>
      </c>
      <c r="F40" s="148" t="s">
        <v>123</v>
      </c>
      <c r="G40" s="150">
        <f>G38</f>
        <v>0.86699999999999999</v>
      </c>
      <c r="H40" s="151">
        <v>0</v>
      </c>
      <c r="I40" s="151">
        <f t="shared" si="4"/>
        <v>0</v>
      </c>
      <c r="J40" s="152">
        <v>21</v>
      </c>
      <c r="K40" s="151">
        <f>I40+((I40/100)*J40)</f>
        <v>0</v>
      </c>
      <c r="M40" s="221"/>
      <c r="N40" s="221"/>
      <c r="O40" s="221"/>
      <c r="P40" s="221"/>
    </row>
    <row r="41" spans="1:18" s="154" customFormat="1">
      <c r="A41" s="153">
        <v>24</v>
      </c>
      <c r="B41" s="148" t="s">
        <v>90</v>
      </c>
      <c r="C41" s="148" t="s">
        <v>113</v>
      </c>
      <c r="D41" s="183" t="s">
        <v>209</v>
      </c>
      <c r="E41" s="204" t="s">
        <v>212</v>
      </c>
      <c r="F41" s="148" t="s">
        <v>123</v>
      </c>
      <c r="G41" s="150">
        <f>G40*20</f>
        <v>17.34</v>
      </c>
      <c r="H41" s="151">
        <v>0</v>
      </c>
      <c r="I41" s="151">
        <f t="shared" si="4"/>
        <v>0</v>
      </c>
      <c r="J41" s="152">
        <v>21</v>
      </c>
      <c r="K41" s="151">
        <f>I41+((I41/100)*J41)</f>
        <v>0</v>
      </c>
      <c r="M41" s="221"/>
      <c r="N41" s="221"/>
      <c r="O41" s="221"/>
      <c r="P41" s="221"/>
    </row>
    <row r="42" spans="1:18" s="154" customFormat="1">
      <c r="A42" s="153">
        <v>25</v>
      </c>
      <c r="B42" s="148" t="s">
        <v>90</v>
      </c>
      <c r="C42" s="148" t="s">
        <v>113</v>
      </c>
      <c r="D42" s="183" t="s">
        <v>210</v>
      </c>
      <c r="E42" s="204" t="s">
        <v>211</v>
      </c>
      <c r="F42" s="148" t="s">
        <v>123</v>
      </c>
      <c r="G42" s="150">
        <f>G38</f>
        <v>0.86699999999999999</v>
      </c>
      <c r="H42" s="151">
        <v>0</v>
      </c>
      <c r="I42" s="151">
        <f t="shared" si="4"/>
        <v>0</v>
      </c>
      <c r="J42" s="152">
        <v>21</v>
      </c>
      <c r="K42" s="151">
        <f>I42+((I42/100)*J42)</f>
        <v>0</v>
      </c>
      <c r="M42" s="221"/>
      <c r="N42" s="221"/>
      <c r="O42" s="221"/>
      <c r="P42" s="221"/>
    </row>
    <row r="43" spans="1:18" s="144" customFormat="1" ht="13">
      <c r="A43" s="153"/>
      <c r="B43" s="145" t="s">
        <v>52</v>
      </c>
      <c r="D43" s="146">
        <v>998</v>
      </c>
      <c r="E43" s="198" t="s">
        <v>76</v>
      </c>
      <c r="H43" s="151"/>
      <c r="I43" s="147">
        <f>SUM(I44:I44)</f>
        <v>0</v>
      </c>
      <c r="K43" s="151"/>
      <c r="M43" s="223"/>
      <c r="N43" s="223"/>
      <c r="O43" s="223"/>
      <c r="P43" s="223"/>
    </row>
    <row r="44" spans="1:18" s="136" customFormat="1">
      <c r="A44" s="153">
        <v>26</v>
      </c>
      <c r="B44" s="148" t="s">
        <v>90</v>
      </c>
      <c r="C44" s="148" t="s">
        <v>94</v>
      </c>
      <c r="D44" s="183" t="s">
        <v>128</v>
      </c>
      <c r="E44" s="204" t="s">
        <v>129</v>
      </c>
      <c r="F44" s="148" t="s">
        <v>123</v>
      </c>
      <c r="G44" s="150">
        <v>2</v>
      </c>
      <c r="H44" s="151">
        <v>0</v>
      </c>
      <c r="I44" s="151">
        <f t="shared" ref="I44" si="5">ROUND(G44*H44,2)</f>
        <v>0</v>
      </c>
      <c r="J44" s="152">
        <v>21</v>
      </c>
      <c r="K44" s="151">
        <f>I44+((I44/100)*J44)</f>
        <v>0</v>
      </c>
      <c r="M44" s="224"/>
      <c r="N44" s="224"/>
      <c r="O44" s="224"/>
      <c r="P44" s="224"/>
    </row>
    <row r="45" spans="1:18" s="143" customFormat="1" ht="13">
      <c r="A45" s="153"/>
      <c r="B45" s="155" t="s">
        <v>52</v>
      </c>
      <c r="D45" s="156" t="s">
        <v>43</v>
      </c>
      <c r="E45" s="203" t="s">
        <v>77</v>
      </c>
      <c r="H45" s="151">
        <v>0</v>
      </c>
      <c r="I45" s="157">
        <f>I46+I48+I64+I69</f>
        <v>0</v>
      </c>
      <c r="K45" s="151"/>
      <c r="M45" s="222"/>
      <c r="N45" s="222"/>
      <c r="O45" s="222"/>
      <c r="P45" s="222"/>
    </row>
    <row r="46" spans="1:18" customFormat="1" ht="12.75" customHeight="1">
      <c r="A46" s="153"/>
      <c r="B46" s="235" t="s">
        <v>52</v>
      </c>
      <c r="C46" s="234"/>
      <c r="D46" s="146">
        <v>762</v>
      </c>
      <c r="E46" s="146" t="s">
        <v>365</v>
      </c>
      <c r="F46" s="234"/>
      <c r="G46" s="237"/>
      <c r="H46" s="151"/>
      <c r="I46" s="147">
        <f>SUM(I47)</f>
        <v>0</v>
      </c>
      <c r="J46" s="238"/>
      <c r="K46" s="160"/>
      <c r="L46" s="239"/>
      <c r="M46" s="239"/>
      <c r="N46" s="239"/>
      <c r="O46" s="239"/>
      <c r="P46" s="239"/>
      <c r="Q46" s="239"/>
      <c r="R46" s="239"/>
    </row>
    <row r="47" spans="1:18" s="185" customFormat="1">
      <c r="A47" s="153">
        <v>27</v>
      </c>
      <c r="B47" s="184"/>
      <c r="C47" s="176" t="s">
        <v>215</v>
      </c>
      <c r="D47" s="244"/>
      <c r="E47" s="173" t="s">
        <v>366</v>
      </c>
      <c r="F47" s="176" t="s">
        <v>130</v>
      </c>
      <c r="G47" s="171">
        <v>1</v>
      </c>
      <c r="H47" s="151">
        <v>0</v>
      </c>
      <c r="I47" s="151">
        <f t="shared" ref="I47" si="6">ROUND(G47*H47,2)</f>
        <v>0</v>
      </c>
      <c r="J47" s="152">
        <v>21</v>
      </c>
      <c r="K47" s="151">
        <f>I47+((I47/100)*J47)</f>
        <v>0</v>
      </c>
      <c r="M47" s="239"/>
    </row>
    <row r="48" spans="1:18" s="144" customFormat="1" ht="13">
      <c r="A48" s="153"/>
      <c r="B48" s="145" t="s">
        <v>52</v>
      </c>
      <c r="D48" s="146">
        <v>776</v>
      </c>
      <c r="E48" s="198" t="s">
        <v>79</v>
      </c>
      <c r="H48" s="151"/>
      <c r="I48" s="147">
        <f>SUM(I49:I63)</f>
        <v>0</v>
      </c>
      <c r="K48" s="151"/>
      <c r="M48" s="223"/>
      <c r="N48" s="223"/>
      <c r="O48" s="223"/>
      <c r="P48" s="223"/>
    </row>
    <row r="49" spans="1:18" s="136" customFormat="1">
      <c r="A49" s="153">
        <v>28</v>
      </c>
      <c r="B49" s="148" t="s">
        <v>90</v>
      </c>
      <c r="C49" s="148" t="s">
        <v>78</v>
      </c>
      <c r="D49" s="183" t="s">
        <v>133</v>
      </c>
      <c r="E49" s="204" t="s">
        <v>134</v>
      </c>
      <c r="F49" s="148" t="s">
        <v>92</v>
      </c>
      <c r="G49" s="150">
        <f>G22</f>
        <v>44</v>
      </c>
      <c r="H49" s="151">
        <v>0</v>
      </c>
      <c r="I49" s="151">
        <f t="shared" ref="I49:I63" si="7">ROUND(G49*H49,2)</f>
        <v>0</v>
      </c>
      <c r="J49" s="152">
        <v>21</v>
      </c>
      <c r="K49" s="151">
        <f t="shared" ref="K49:K63" si="8">I49+((I49/100)*J49)</f>
        <v>0</v>
      </c>
      <c r="M49" s="224"/>
      <c r="N49" s="224"/>
      <c r="O49" s="224"/>
      <c r="P49" s="224"/>
    </row>
    <row r="50" spans="1:18" s="136" customFormat="1">
      <c r="A50" s="153">
        <v>29</v>
      </c>
      <c r="B50" s="148" t="s">
        <v>90</v>
      </c>
      <c r="C50" s="148" t="s">
        <v>78</v>
      </c>
      <c r="D50" s="183" t="s">
        <v>135</v>
      </c>
      <c r="E50" s="204" t="s">
        <v>136</v>
      </c>
      <c r="F50" s="148" t="s">
        <v>92</v>
      </c>
      <c r="G50" s="150">
        <f>G22</f>
        <v>44</v>
      </c>
      <c r="H50" s="151">
        <v>0</v>
      </c>
      <c r="I50" s="151">
        <f t="shared" si="7"/>
        <v>0</v>
      </c>
      <c r="J50" s="152">
        <v>21</v>
      </c>
      <c r="K50" s="151">
        <f t="shared" si="8"/>
        <v>0</v>
      </c>
      <c r="M50" s="224"/>
      <c r="N50" s="224"/>
      <c r="O50" s="224"/>
      <c r="P50" s="224"/>
    </row>
    <row r="51" spans="1:18" s="136" customFormat="1">
      <c r="A51" s="153">
        <v>30</v>
      </c>
      <c r="B51" s="148" t="s">
        <v>90</v>
      </c>
      <c r="C51" s="148" t="s">
        <v>78</v>
      </c>
      <c r="D51" s="183" t="s">
        <v>137</v>
      </c>
      <c r="E51" s="204" t="s">
        <v>138</v>
      </c>
      <c r="F51" s="148" t="s">
        <v>92</v>
      </c>
      <c r="G51" s="150">
        <f>G22</f>
        <v>44</v>
      </c>
      <c r="H51" s="151">
        <v>0</v>
      </c>
      <c r="I51" s="151">
        <f t="shared" si="7"/>
        <v>0</v>
      </c>
      <c r="J51" s="152">
        <v>21</v>
      </c>
      <c r="K51" s="151">
        <f t="shared" si="8"/>
        <v>0</v>
      </c>
      <c r="M51" s="224"/>
      <c r="N51" s="224"/>
      <c r="O51" s="224"/>
      <c r="P51" s="224"/>
    </row>
    <row r="52" spans="1:18" s="136" customFormat="1">
      <c r="A52" s="153">
        <v>31</v>
      </c>
      <c r="B52" s="148" t="s">
        <v>90</v>
      </c>
      <c r="C52" s="148" t="s">
        <v>78</v>
      </c>
      <c r="D52" s="183" t="s">
        <v>139</v>
      </c>
      <c r="E52" s="204" t="s">
        <v>140</v>
      </c>
      <c r="F52" s="148" t="s">
        <v>92</v>
      </c>
      <c r="G52" s="150">
        <f>G22</f>
        <v>44</v>
      </c>
      <c r="H52" s="151">
        <v>0</v>
      </c>
      <c r="I52" s="151">
        <f t="shared" si="7"/>
        <v>0</v>
      </c>
      <c r="J52" s="152">
        <v>21</v>
      </c>
      <c r="K52" s="151">
        <f t="shared" si="8"/>
        <v>0</v>
      </c>
      <c r="M52" s="224"/>
      <c r="N52" s="224"/>
      <c r="O52" s="224"/>
      <c r="P52" s="224"/>
    </row>
    <row r="53" spans="1:18" s="136" customFormat="1">
      <c r="A53" s="153">
        <v>32</v>
      </c>
      <c r="B53" s="148" t="s">
        <v>90</v>
      </c>
      <c r="C53" s="148" t="s">
        <v>78</v>
      </c>
      <c r="D53" s="183" t="s">
        <v>141</v>
      </c>
      <c r="E53" s="204" t="s">
        <v>142</v>
      </c>
      <c r="F53" s="148" t="s">
        <v>92</v>
      </c>
      <c r="G53" s="150">
        <f>G22</f>
        <v>44</v>
      </c>
      <c r="H53" s="151">
        <v>0</v>
      </c>
      <c r="I53" s="151">
        <f t="shared" si="7"/>
        <v>0</v>
      </c>
      <c r="J53" s="152">
        <v>21</v>
      </c>
      <c r="K53" s="151">
        <f t="shared" si="8"/>
        <v>0</v>
      </c>
      <c r="M53" s="224"/>
      <c r="N53" s="224"/>
      <c r="O53" s="224"/>
      <c r="P53" s="224"/>
    </row>
    <row r="54" spans="1:18" s="136" customFormat="1">
      <c r="A54" s="153">
        <v>33</v>
      </c>
      <c r="B54" s="148" t="s">
        <v>90</v>
      </c>
      <c r="C54" s="148" t="s">
        <v>78</v>
      </c>
      <c r="D54" s="183" t="s">
        <v>143</v>
      </c>
      <c r="E54" s="204" t="s">
        <v>144</v>
      </c>
      <c r="F54" s="148" t="s">
        <v>92</v>
      </c>
      <c r="G54" s="150">
        <f>G22</f>
        <v>44</v>
      </c>
      <c r="H54" s="151">
        <v>0</v>
      </c>
      <c r="I54" s="151">
        <f t="shared" si="7"/>
        <v>0</v>
      </c>
      <c r="J54" s="152">
        <v>21</v>
      </c>
      <c r="K54" s="151">
        <f t="shared" si="8"/>
        <v>0</v>
      </c>
      <c r="M54" s="224"/>
      <c r="N54" s="224"/>
      <c r="O54" s="224"/>
      <c r="P54" s="224"/>
    </row>
    <row r="55" spans="1:18" s="136" customFormat="1">
      <c r="A55" s="153">
        <v>34</v>
      </c>
      <c r="B55" s="148" t="s">
        <v>90</v>
      </c>
      <c r="C55" s="148" t="s">
        <v>78</v>
      </c>
      <c r="D55" s="183" t="s">
        <v>145</v>
      </c>
      <c r="E55" s="204" t="s">
        <v>146</v>
      </c>
      <c r="F55" s="148" t="s">
        <v>92</v>
      </c>
      <c r="G55" s="150">
        <f>G22</f>
        <v>44</v>
      </c>
      <c r="H55" s="151">
        <v>0</v>
      </c>
      <c r="I55" s="151">
        <f t="shared" si="7"/>
        <v>0</v>
      </c>
      <c r="J55" s="152">
        <v>21</v>
      </c>
      <c r="K55" s="151">
        <f t="shared" si="8"/>
        <v>0</v>
      </c>
      <c r="M55" s="224"/>
      <c r="N55" s="224"/>
      <c r="O55" s="224"/>
      <c r="P55" s="224"/>
    </row>
    <row r="56" spans="1:18" s="158" customFormat="1" ht="75">
      <c r="A56" s="153">
        <v>35</v>
      </c>
      <c r="B56" s="148" t="s">
        <v>131</v>
      </c>
      <c r="C56" s="148" t="s">
        <v>132</v>
      </c>
      <c r="D56" s="183" t="s">
        <v>324</v>
      </c>
      <c r="E56" s="149" t="s">
        <v>379</v>
      </c>
      <c r="F56" s="148" t="s">
        <v>92</v>
      </c>
      <c r="G56" s="150">
        <f>G22</f>
        <v>44</v>
      </c>
      <c r="H56" s="151">
        <v>0</v>
      </c>
      <c r="I56" s="151">
        <f t="shared" si="7"/>
        <v>0</v>
      </c>
      <c r="J56" s="152">
        <v>21</v>
      </c>
      <c r="K56" s="151">
        <f t="shared" si="8"/>
        <v>0</v>
      </c>
      <c r="M56" s="226"/>
      <c r="N56" s="226"/>
      <c r="O56" s="226"/>
      <c r="P56" s="226"/>
    </row>
    <row r="57" spans="1:18" s="136" customFormat="1">
      <c r="A57" s="153">
        <v>36</v>
      </c>
      <c r="B57" s="148" t="s">
        <v>90</v>
      </c>
      <c r="C57" s="148" t="s">
        <v>78</v>
      </c>
      <c r="D57" s="183" t="s">
        <v>147</v>
      </c>
      <c r="E57" s="204" t="s">
        <v>148</v>
      </c>
      <c r="F57" s="148" t="s">
        <v>114</v>
      </c>
      <c r="G57" s="150">
        <v>29</v>
      </c>
      <c r="H57" s="151">
        <v>0</v>
      </c>
      <c r="I57" s="151">
        <f t="shared" si="7"/>
        <v>0</v>
      </c>
      <c r="J57" s="152">
        <v>21</v>
      </c>
      <c r="K57" s="151">
        <f t="shared" si="8"/>
        <v>0</v>
      </c>
      <c r="M57" s="224"/>
      <c r="N57" s="224"/>
      <c r="O57" s="224"/>
      <c r="P57" s="224"/>
    </row>
    <row r="58" spans="1:18" s="136" customFormat="1">
      <c r="A58" s="153">
        <v>37</v>
      </c>
      <c r="B58" s="148" t="s">
        <v>90</v>
      </c>
      <c r="C58" s="148" t="s">
        <v>78</v>
      </c>
      <c r="D58" s="183" t="s">
        <v>149</v>
      </c>
      <c r="E58" s="204" t="s">
        <v>150</v>
      </c>
      <c r="F58" s="148" t="s">
        <v>114</v>
      </c>
      <c r="G58" s="150">
        <v>28</v>
      </c>
      <c r="H58" s="151">
        <v>0</v>
      </c>
      <c r="I58" s="151">
        <f t="shared" si="7"/>
        <v>0</v>
      </c>
      <c r="J58" s="152">
        <v>21</v>
      </c>
      <c r="K58" s="151">
        <f t="shared" si="8"/>
        <v>0</v>
      </c>
      <c r="M58" s="224"/>
      <c r="N58" s="224"/>
      <c r="O58" s="224"/>
      <c r="P58" s="224"/>
    </row>
    <row r="59" spans="1:18" s="158" customFormat="1">
      <c r="A59" s="153">
        <v>38</v>
      </c>
      <c r="B59" s="148" t="s">
        <v>131</v>
      </c>
      <c r="C59" s="148" t="s">
        <v>132</v>
      </c>
      <c r="D59" s="183" t="s">
        <v>258</v>
      </c>
      <c r="E59" s="204" t="s">
        <v>259</v>
      </c>
      <c r="F59" s="148" t="s">
        <v>114</v>
      </c>
      <c r="G59" s="150">
        <f>G58</f>
        <v>28</v>
      </c>
      <c r="H59" s="151">
        <v>0</v>
      </c>
      <c r="I59" s="151">
        <f t="shared" si="7"/>
        <v>0</v>
      </c>
      <c r="J59" s="152">
        <v>21</v>
      </c>
      <c r="K59" s="151">
        <f t="shared" si="8"/>
        <v>0</v>
      </c>
      <c r="M59" s="226"/>
      <c r="N59" s="226"/>
      <c r="O59" s="226"/>
      <c r="P59" s="226"/>
    </row>
    <row r="60" spans="1:18" s="136" customFormat="1">
      <c r="A60" s="153">
        <v>39</v>
      </c>
      <c r="B60" s="148" t="s">
        <v>90</v>
      </c>
      <c r="C60" s="148" t="s">
        <v>78</v>
      </c>
      <c r="D60" s="183" t="s">
        <v>151</v>
      </c>
      <c r="E60" s="204" t="s">
        <v>260</v>
      </c>
      <c r="F60" s="148" t="s">
        <v>114</v>
      </c>
      <c r="G60" s="150">
        <f>G58</f>
        <v>28</v>
      </c>
      <c r="H60" s="151">
        <v>0</v>
      </c>
      <c r="I60" s="151">
        <f t="shared" si="7"/>
        <v>0</v>
      </c>
      <c r="J60" s="152">
        <v>21</v>
      </c>
      <c r="K60" s="151">
        <f t="shared" si="8"/>
        <v>0</v>
      </c>
      <c r="M60" s="224"/>
      <c r="N60" s="224"/>
      <c r="O60" s="224"/>
      <c r="P60" s="224"/>
    </row>
    <row r="61" spans="1:18" s="136" customFormat="1">
      <c r="A61" s="153">
        <v>40</v>
      </c>
      <c r="B61" s="148" t="s">
        <v>90</v>
      </c>
      <c r="C61" s="148" t="s">
        <v>78</v>
      </c>
      <c r="D61" s="183" t="s">
        <v>152</v>
      </c>
      <c r="E61" s="204" t="s">
        <v>153</v>
      </c>
      <c r="F61" s="148" t="s">
        <v>92</v>
      </c>
      <c r="G61" s="150">
        <f>G56</f>
        <v>44</v>
      </c>
      <c r="H61" s="151">
        <v>0</v>
      </c>
      <c r="I61" s="151">
        <f t="shared" si="7"/>
        <v>0</v>
      </c>
      <c r="J61" s="152">
        <v>21</v>
      </c>
      <c r="K61" s="151">
        <f t="shared" si="8"/>
        <v>0</v>
      </c>
      <c r="M61" s="224"/>
      <c r="N61" s="224"/>
      <c r="O61" s="224"/>
      <c r="P61" s="224"/>
    </row>
    <row r="62" spans="1:18" s="136" customFormat="1">
      <c r="A62" s="153">
        <v>41</v>
      </c>
      <c r="B62" s="148" t="s">
        <v>90</v>
      </c>
      <c r="C62" s="148" t="s">
        <v>78</v>
      </c>
      <c r="D62" s="183" t="s">
        <v>154</v>
      </c>
      <c r="E62" s="204" t="s">
        <v>155</v>
      </c>
      <c r="F62" s="148" t="s">
        <v>92</v>
      </c>
      <c r="G62" s="150">
        <f>G56</f>
        <v>44</v>
      </c>
      <c r="H62" s="151">
        <v>0</v>
      </c>
      <c r="I62" s="151">
        <f t="shared" si="7"/>
        <v>0</v>
      </c>
      <c r="J62" s="152">
        <v>21</v>
      </c>
      <c r="K62" s="151">
        <f t="shared" si="8"/>
        <v>0</v>
      </c>
      <c r="M62" s="224"/>
      <c r="N62" s="224"/>
      <c r="O62" s="224"/>
      <c r="P62" s="224"/>
    </row>
    <row r="63" spans="1:18" s="136" customFormat="1">
      <c r="A63" s="153">
        <v>42</v>
      </c>
      <c r="B63" s="148" t="s">
        <v>90</v>
      </c>
      <c r="C63" s="148" t="s">
        <v>78</v>
      </c>
      <c r="D63" s="183" t="s">
        <v>156</v>
      </c>
      <c r="E63" s="204" t="s">
        <v>157</v>
      </c>
      <c r="F63" s="148" t="s">
        <v>41</v>
      </c>
      <c r="G63" s="150">
        <v>100</v>
      </c>
      <c r="H63" s="151">
        <v>0</v>
      </c>
      <c r="I63" s="151">
        <f t="shared" si="7"/>
        <v>0</v>
      </c>
      <c r="J63" s="152">
        <v>21</v>
      </c>
      <c r="K63" s="151">
        <f t="shared" si="8"/>
        <v>0</v>
      </c>
      <c r="M63" s="224"/>
      <c r="N63" s="224"/>
      <c r="O63" s="224"/>
      <c r="P63" s="224"/>
    </row>
    <row r="64" spans="1:18" customFormat="1" ht="12.75" customHeight="1">
      <c r="A64" s="153"/>
      <c r="B64" s="235" t="s">
        <v>52</v>
      </c>
      <c r="C64" s="236"/>
      <c r="D64" s="146">
        <v>783</v>
      </c>
      <c r="E64" s="146" t="s">
        <v>354</v>
      </c>
      <c r="F64" s="234"/>
      <c r="G64" s="237"/>
      <c r="H64" s="151"/>
      <c r="I64" s="147">
        <f>SUM(I65:I68)</f>
        <v>0</v>
      </c>
      <c r="J64" s="238"/>
      <c r="K64" s="160"/>
      <c r="L64" s="154"/>
      <c r="M64" s="154"/>
      <c r="N64" s="154"/>
      <c r="O64" s="154"/>
      <c r="P64" s="154"/>
      <c r="Q64" s="154"/>
      <c r="R64" s="154"/>
    </row>
    <row r="65" spans="1:16" s="136" customFormat="1">
      <c r="A65" s="153">
        <v>43</v>
      </c>
      <c r="B65" s="148" t="s">
        <v>90</v>
      </c>
      <c r="C65" s="148" t="s">
        <v>80</v>
      </c>
      <c r="D65" s="183" t="s">
        <v>273</v>
      </c>
      <c r="E65" s="204" t="s">
        <v>274</v>
      </c>
      <c r="F65" s="148" t="s">
        <v>92</v>
      </c>
      <c r="G65" s="150">
        <v>9</v>
      </c>
      <c r="H65" s="151">
        <v>0</v>
      </c>
      <c r="I65" s="151">
        <f t="shared" ref="I65:I68" si="9">ROUND(G65*H65,2)</f>
        <v>0</v>
      </c>
      <c r="J65" s="152">
        <v>21</v>
      </c>
      <c r="K65" s="151">
        <f>I65+((I65/100)*J65)</f>
        <v>0</v>
      </c>
      <c r="M65" s="224"/>
      <c r="N65" s="224"/>
      <c r="O65" s="224"/>
      <c r="P65" s="224"/>
    </row>
    <row r="66" spans="1:16" s="136" customFormat="1">
      <c r="A66" s="153">
        <v>44</v>
      </c>
      <c r="B66" s="148" t="s">
        <v>131</v>
      </c>
      <c r="C66" s="148">
        <v>246</v>
      </c>
      <c r="D66" s="183" t="s">
        <v>275</v>
      </c>
      <c r="E66" s="204" t="s">
        <v>276</v>
      </c>
      <c r="F66" s="148" t="s">
        <v>277</v>
      </c>
      <c r="G66" s="150">
        <f>0.1*G65</f>
        <v>0.9</v>
      </c>
      <c r="H66" s="151">
        <v>0</v>
      </c>
      <c r="I66" s="151">
        <f t="shared" si="9"/>
        <v>0</v>
      </c>
      <c r="J66" s="152">
        <v>21</v>
      </c>
      <c r="K66" s="151">
        <f>I66+((I66/100)*J66)</f>
        <v>0</v>
      </c>
      <c r="M66" s="224"/>
      <c r="N66" s="224"/>
      <c r="O66" s="224"/>
      <c r="P66" s="224"/>
    </row>
    <row r="67" spans="1:16" s="245" customFormat="1" ht="13">
      <c r="A67" s="153">
        <v>45</v>
      </c>
      <c r="B67" s="148" t="s">
        <v>90</v>
      </c>
      <c r="C67" s="148" t="s">
        <v>80</v>
      </c>
      <c r="D67" s="183" t="s">
        <v>278</v>
      </c>
      <c r="E67" s="204" t="s">
        <v>279</v>
      </c>
      <c r="F67" s="148" t="s">
        <v>92</v>
      </c>
      <c r="G67" s="150">
        <v>9</v>
      </c>
      <c r="H67" s="151">
        <v>0</v>
      </c>
      <c r="I67" s="151">
        <f t="shared" si="9"/>
        <v>0</v>
      </c>
      <c r="J67" s="152">
        <v>21</v>
      </c>
      <c r="K67" s="151">
        <f>I67+((I67/100)*J67)</f>
        <v>0</v>
      </c>
      <c r="L67" s="136"/>
      <c r="M67" s="224"/>
      <c r="N67" s="224"/>
      <c r="O67" s="224"/>
      <c r="P67" s="224"/>
    </row>
    <row r="68" spans="1:16" s="136" customFormat="1">
      <c r="A68" s="153">
        <v>46</v>
      </c>
      <c r="B68" s="148" t="s">
        <v>131</v>
      </c>
      <c r="C68" s="148">
        <v>246</v>
      </c>
      <c r="D68" s="183" t="s">
        <v>280</v>
      </c>
      <c r="E68" s="204" t="s">
        <v>281</v>
      </c>
      <c r="F68" s="148" t="s">
        <v>277</v>
      </c>
      <c r="G68" s="150">
        <f>0.1*G67</f>
        <v>0.9</v>
      </c>
      <c r="H68" s="151">
        <v>0</v>
      </c>
      <c r="I68" s="151">
        <f t="shared" si="9"/>
        <v>0</v>
      </c>
      <c r="J68" s="152">
        <v>21</v>
      </c>
      <c r="K68" s="151">
        <f>I68+((I68/100)*J68)</f>
        <v>0</v>
      </c>
      <c r="M68" s="224"/>
      <c r="N68" s="224"/>
      <c r="O68" s="224"/>
      <c r="P68" s="224"/>
    </row>
    <row r="69" spans="1:16" s="136" customFormat="1" ht="13">
      <c r="A69" s="153"/>
      <c r="B69" s="145" t="s">
        <v>52</v>
      </c>
      <c r="C69" s="144"/>
      <c r="D69" s="146">
        <v>784</v>
      </c>
      <c r="E69" s="198" t="s">
        <v>82</v>
      </c>
      <c r="F69" s="144"/>
      <c r="G69" s="144"/>
      <c r="H69" s="151"/>
      <c r="I69" s="147">
        <f>SUM(I70:I76)</f>
        <v>0</v>
      </c>
      <c r="J69" s="144"/>
      <c r="K69" s="151"/>
      <c r="L69" s="144"/>
      <c r="M69" s="223"/>
      <c r="N69" s="223"/>
      <c r="O69" s="223"/>
      <c r="P69" s="223"/>
    </row>
    <row r="70" spans="1:16" s="136" customFormat="1">
      <c r="A70" s="153">
        <v>47</v>
      </c>
      <c r="B70" s="148" t="s">
        <v>90</v>
      </c>
      <c r="C70" s="148" t="s">
        <v>81</v>
      </c>
      <c r="D70" s="183" t="s">
        <v>158</v>
      </c>
      <c r="E70" s="204" t="s">
        <v>159</v>
      </c>
      <c r="F70" s="148" t="s">
        <v>92</v>
      </c>
      <c r="G70" s="150">
        <v>136.19999999999999</v>
      </c>
      <c r="H70" s="151">
        <v>0</v>
      </c>
      <c r="I70" s="151">
        <f t="shared" ref="I70:I76" si="10">ROUND(G70*H70,2)</f>
        <v>0</v>
      </c>
      <c r="J70" s="152">
        <v>21</v>
      </c>
      <c r="K70" s="151">
        <f t="shared" ref="K70:K76" si="11">I70+((I70/100)*J70)</f>
        <v>0</v>
      </c>
      <c r="M70" s="224"/>
      <c r="N70" s="224"/>
      <c r="O70" s="224"/>
      <c r="P70" s="224"/>
    </row>
    <row r="71" spans="1:16" s="136" customFormat="1">
      <c r="A71" s="153">
        <v>48</v>
      </c>
      <c r="B71" s="148" t="s">
        <v>90</v>
      </c>
      <c r="C71" s="148" t="s">
        <v>81</v>
      </c>
      <c r="D71" s="183" t="s">
        <v>160</v>
      </c>
      <c r="E71" s="204" t="s">
        <v>309</v>
      </c>
      <c r="F71" s="148" t="s">
        <v>92</v>
      </c>
      <c r="G71" s="150">
        <f>G70</f>
        <v>136.19999999999999</v>
      </c>
      <c r="H71" s="151">
        <v>0</v>
      </c>
      <c r="I71" s="151">
        <f t="shared" si="10"/>
        <v>0</v>
      </c>
      <c r="J71" s="152">
        <v>21</v>
      </c>
      <c r="K71" s="151">
        <f t="shared" si="11"/>
        <v>0</v>
      </c>
      <c r="M71" s="224"/>
      <c r="N71" s="224"/>
      <c r="O71" s="224"/>
      <c r="P71" s="224"/>
    </row>
    <row r="72" spans="1:16" s="136" customFormat="1">
      <c r="A72" s="153">
        <v>49</v>
      </c>
      <c r="B72" s="148" t="s">
        <v>90</v>
      </c>
      <c r="C72" s="148" t="s">
        <v>81</v>
      </c>
      <c r="D72" s="183" t="s">
        <v>161</v>
      </c>
      <c r="E72" s="204" t="s">
        <v>162</v>
      </c>
      <c r="F72" s="148" t="s">
        <v>92</v>
      </c>
      <c r="G72" s="150">
        <f>G70</f>
        <v>136.19999999999999</v>
      </c>
      <c r="H72" s="151">
        <v>0</v>
      </c>
      <c r="I72" s="151">
        <f t="shared" si="10"/>
        <v>0</v>
      </c>
      <c r="J72" s="152">
        <v>21</v>
      </c>
      <c r="K72" s="151">
        <f t="shared" si="11"/>
        <v>0</v>
      </c>
      <c r="M72" s="224"/>
      <c r="N72" s="224"/>
      <c r="O72" s="224"/>
      <c r="P72" s="224"/>
    </row>
    <row r="73" spans="1:16" s="136" customFormat="1">
      <c r="A73" s="153">
        <v>50</v>
      </c>
      <c r="B73" s="148" t="s">
        <v>90</v>
      </c>
      <c r="C73" s="148" t="s">
        <v>81</v>
      </c>
      <c r="D73" s="183" t="s">
        <v>163</v>
      </c>
      <c r="E73" s="204" t="s">
        <v>164</v>
      </c>
      <c r="F73" s="148" t="s">
        <v>92</v>
      </c>
      <c r="G73" s="150">
        <f>G26</f>
        <v>14</v>
      </c>
      <c r="H73" s="151">
        <v>0</v>
      </c>
      <c r="I73" s="151">
        <f t="shared" si="10"/>
        <v>0</v>
      </c>
      <c r="J73" s="152">
        <v>21</v>
      </c>
      <c r="K73" s="151">
        <f t="shared" si="11"/>
        <v>0</v>
      </c>
      <c r="M73" s="224"/>
      <c r="N73" s="224"/>
      <c r="O73" s="224"/>
      <c r="P73" s="224"/>
    </row>
    <row r="74" spans="1:16" s="136" customFormat="1">
      <c r="A74" s="153">
        <v>51</v>
      </c>
      <c r="B74" s="148" t="s">
        <v>90</v>
      </c>
      <c r="C74" s="148" t="s">
        <v>81</v>
      </c>
      <c r="D74" s="183" t="s">
        <v>165</v>
      </c>
      <c r="E74" s="204" t="s">
        <v>166</v>
      </c>
      <c r="F74" s="148" t="s">
        <v>92</v>
      </c>
      <c r="G74" s="150">
        <f>G27</f>
        <v>4</v>
      </c>
      <c r="H74" s="151">
        <v>0</v>
      </c>
      <c r="I74" s="151">
        <f t="shared" si="10"/>
        <v>0</v>
      </c>
      <c r="J74" s="152">
        <v>21</v>
      </c>
      <c r="K74" s="151">
        <f t="shared" si="11"/>
        <v>0</v>
      </c>
      <c r="M74" s="224"/>
      <c r="N74" s="224"/>
      <c r="O74" s="224"/>
      <c r="P74" s="224"/>
    </row>
    <row r="75" spans="1:16" s="136" customFormat="1">
      <c r="A75" s="153">
        <v>52</v>
      </c>
      <c r="B75" s="148" t="s">
        <v>90</v>
      </c>
      <c r="C75" s="148" t="s">
        <v>81</v>
      </c>
      <c r="D75" s="183" t="s">
        <v>167</v>
      </c>
      <c r="E75" s="204" t="s">
        <v>168</v>
      </c>
      <c r="F75" s="148" t="s">
        <v>92</v>
      </c>
      <c r="G75" s="150">
        <f>G56</f>
        <v>44</v>
      </c>
      <c r="H75" s="151">
        <v>0</v>
      </c>
      <c r="I75" s="151">
        <f t="shared" si="10"/>
        <v>0</v>
      </c>
      <c r="J75" s="152">
        <v>21</v>
      </c>
      <c r="K75" s="151">
        <f t="shared" si="11"/>
        <v>0</v>
      </c>
      <c r="M75" s="224"/>
      <c r="N75" s="224"/>
      <c r="O75" s="224"/>
      <c r="P75" s="224"/>
    </row>
    <row r="76" spans="1:16" s="136" customFormat="1" ht="25">
      <c r="A76" s="153">
        <v>53</v>
      </c>
      <c r="B76" s="148" t="s">
        <v>90</v>
      </c>
      <c r="C76" s="148" t="s">
        <v>81</v>
      </c>
      <c r="D76" s="183" t="s">
        <v>169</v>
      </c>
      <c r="E76" s="252" t="s">
        <v>396</v>
      </c>
      <c r="F76" s="148" t="s">
        <v>92</v>
      </c>
      <c r="G76" s="150">
        <f>G71</f>
        <v>136.19999999999999</v>
      </c>
      <c r="H76" s="151">
        <v>0</v>
      </c>
      <c r="I76" s="151">
        <f t="shared" si="10"/>
        <v>0</v>
      </c>
      <c r="J76" s="152">
        <v>21</v>
      </c>
      <c r="K76" s="151">
        <f t="shared" si="11"/>
        <v>0</v>
      </c>
      <c r="M76" s="224"/>
      <c r="N76" s="224"/>
      <c r="O76" s="224"/>
      <c r="P76" s="224"/>
    </row>
    <row r="77" spans="1:16" s="136" customFormat="1" ht="13">
      <c r="A77" s="153"/>
      <c r="B77" s="155"/>
      <c r="C77" s="143"/>
      <c r="D77" s="156" t="s">
        <v>192</v>
      </c>
      <c r="E77" s="203" t="s">
        <v>367</v>
      </c>
      <c r="F77" s="143"/>
      <c r="G77" s="143"/>
      <c r="H77" s="151"/>
      <c r="I77" s="157">
        <f>I78+I93+I135</f>
        <v>0</v>
      </c>
      <c r="J77" s="143"/>
      <c r="K77" s="151"/>
      <c r="L77" s="143"/>
      <c r="M77" s="222"/>
      <c r="N77" s="222"/>
      <c r="O77" s="222"/>
      <c r="P77" s="222"/>
    </row>
    <row r="78" spans="1:16" s="136" customFormat="1" ht="13">
      <c r="A78" s="153"/>
      <c r="B78" s="145"/>
      <c r="C78" s="144"/>
      <c r="D78" s="146">
        <v>742</v>
      </c>
      <c r="E78" s="198" t="s">
        <v>183</v>
      </c>
      <c r="F78" s="144"/>
      <c r="G78" s="144"/>
      <c r="H78" s="151"/>
      <c r="I78" s="147">
        <f>SUM(I79:I92)</f>
        <v>0</v>
      </c>
      <c r="J78" s="152"/>
      <c r="K78" s="151"/>
      <c r="M78" s="224"/>
      <c r="N78" s="224"/>
      <c r="O78" s="224"/>
      <c r="P78" s="224"/>
    </row>
    <row r="79" spans="1:16" s="154" customFormat="1">
      <c r="A79" s="153">
        <v>54</v>
      </c>
      <c r="B79" s="148" t="s">
        <v>90</v>
      </c>
      <c r="C79" s="148">
        <v>742</v>
      </c>
      <c r="D79" s="183" t="s">
        <v>244</v>
      </c>
      <c r="E79" s="204" t="s">
        <v>245</v>
      </c>
      <c r="F79" s="148" t="s">
        <v>97</v>
      </c>
      <c r="G79" s="150">
        <v>22</v>
      </c>
      <c r="H79" s="151">
        <v>0</v>
      </c>
      <c r="I79" s="151">
        <f t="shared" ref="I79:I92" si="12">ROUND(G79*H79,2)</f>
        <v>0</v>
      </c>
      <c r="J79" s="152">
        <v>21</v>
      </c>
      <c r="K79" s="151">
        <f t="shared" ref="K79:K92" si="13">I79+((I79/100)*J79)</f>
        <v>0</v>
      </c>
      <c r="L79" s="136"/>
      <c r="M79" s="224"/>
      <c r="N79" s="224"/>
      <c r="O79" s="224"/>
      <c r="P79" s="224"/>
    </row>
    <row r="80" spans="1:16" s="154" customFormat="1">
      <c r="A80" s="153">
        <v>55</v>
      </c>
      <c r="B80" s="148" t="s">
        <v>131</v>
      </c>
      <c r="C80" s="148" t="s">
        <v>132</v>
      </c>
      <c r="D80" s="183" t="s">
        <v>242</v>
      </c>
      <c r="E80" s="204" t="s">
        <v>402</v>
      </c>
      <c r="F80" s="148" t="s">
        <v>97</v>
      </c>
      <c r="G80" s="150">
        <f>G79</f>
        <v>22</v>
      </c>
      <c r="H80" s="151">
        <v>0</v>
      </c>
      <c r="I80" s="151">
        <f t="shared" si="12"/>
        <v>0</v>
      </c>
      <c r="J80" s="152">
        <v>21</v>
      </c>
      <c r="K80" s="151">
        <f t="shared" si="13"/>
        <v>0</v>
      </c>
      <c r="L80" s="136"/>
      <c r="M80" s="224"/>
      <c r="N80" s="224"/>
      <c r="O80" s="224"/>
      <c r="P80" s="224"/>
    </row>
    <row r="81" spans="1:16" s="136" customFormat="1">
      <c r="A81" s="153">
        <v>56</v>
      </c>
      <c r="B81" s="148" t="s">
        <v>90</v>
      </c>
      <c r="C81" s="148">
        <v>742</v>
      </c>
      <c r="D81" s="183" t="s">
        <v>263</v>
      </c>
      <c r="E81" s="204" t="s">
        <v>255</v>
      </c>
      <c r="F81" s="148" t="s">
        <v>97</v>
      </c>
      <c r="G81" s="150">
        <f>SUM(G82:G82)</f>
        <v>12</v>
      </c>
      <c r="H81" s="151">
        <v>0</v>
      </c>
      <c r="I81" s="151">
        <f t="shared" si="12"/>
        <v>0</v>
      </c>
      <c r="J81" s="152">
        <v>21</v>
      </c>
      <c r="K81" s="151">
        <f t="shared" si="13"/>
        <v>0</v>
      </c>
      <c r="M81" s="224"/>
      <c r="N81" s="224"/>
      <c r="O81" s="224"/>
      <c r="P81" s="224"/>
    </row>
    <row r="82" spans="1:16" s="136" customFormat="1">
      <c r="A82" s="153">
        <v>57</v>
      </c>
      <c r="B82" s="148" t="s">
        <v>131</v>
      </c>
      <c r="C82" s="148" t="s">
        <v>132</v>
      </c>
      <c r="D82" s="183" t="s">
        <v>324</v>
      </c>
      <c r="E82" s="204" t="s">
        <v>338</v>
      </c>
      <c r="F82" s="148" t="s">
        <v>97</v>
      </c>
      <c r="G82" s="150">
        <v>12</v>
      </c>
      <c r="H82" s="151">
        <v>0</v>
      </c>
      <c r="I82" s="151">
        <f t="shared" si="12"/>
        <v>0</v>
      </c>
      <c r="J82" s="152">
        <v>21</v>
      </c>
      <c r="K82" s="151">
        <f t="shared" si="13"/>
        <v>0</v>
      </c>
      <c r="M82" s="224"/>
      <c r="N82" s="224"/>
      <c r="O82" s="224"/>
      <c r="P82" s="224"/>
    </row>
    <row r="83" spans="1:16" s="136" customFormat="1">
      <c r="A83" s="153">
        <v>58</v>
      </c>
      <c r="B83" s="148" t="s">
        <v>90</v>
      </c>
      <c r="C83" s="148">
        <v>742</v>
      </c>
      <c r="D83" s="183" t="s">
        <v>239</v>
      </c>
      <c r="E83" s="204" t="s">
        <v>240</v>
      </c>
      <c r="F83" s="148" t="s">
        <v>97</v>
      </c>
      <c r="G83" s="150">
        <f>SUM(G84:G85)</f>
        <v>2</v>
      </c>
      <c r="H83" s="151">
        <v>0</v>
      </c>
      <c r="I83" s="151">
        <f t="shared" si="12"/>
        <v>0</v>
      </c>
      <c r="J83" s="152">
        <v>21</v>
      </c>
      <c r="K83" s="151">
        <f t="shared" si="13"/>
        <v>0</v>
      </c>
      <c r="M83" s="224"/>
      <c r="N83" s="224"/>
      <c r="O83" s="224"/>
      <c r="P83" s="224"/>
    </row>
    <row r="84" spans="1:16" s="136" customFormat="1">
      <c r="A84" s="153">
        <v>59</v>
      </c>
      <c r="B84" s="148" t="s">
        <v>131</v>
      </c>
      <c r="C84" s="148" t="s">
        <v>132</v>
      </c>
      <c r="D84" s="183" t="s">
        <v>241</v>
      </c>
      <c r="E84" s="204" t="s">
        <v>316</v>
      </c>
      <c r="F84" s="148" t="s">
        <v>97</v>
      </c>
      <c r="G84" s="150">
        <v>1</v>
      </c>
      <c r="H84" s="151">
        <v>0</v>
      </c>
      <c r="I84" s="151">
        <f t="shared" si="12"/>
        <v>0</v>
      </c>
      <c r="J84" s="152">
        <v>21</v>
      </c>
      <c r="K84" s="151">
        <f t="shared" si="13"/>
        <v>0</v>
      </c>
      <c r="M84" s="224"/>
      <c r="N84" s="224"/>
      <c r="O84" s="224"/>
      <c r="P84" s="224"/>
    </row>
    <row r="85" spans="1:16" s="136" customFormat="1">
      <c r="A85" s="153">
        <v>60</v>
      </c>
      <c r="B85" s="148" t="s">
        <v>131</v>
      </c>
      <c r="C85" s="148" t="s">
        <v>132</v>
      </c>
      <c r="D85" s="183" t="s">
        <v>324</v>
      </c>
      <c r="E85" s="204" t="s">
        <v>337</v>
      </c>
      <c r="F85" s="148" t="s">
        <v>97</v>
      </c>
      <c r="G85" s="150">
        <v>1</v>
      </c>
      <c r="H85" s="151">
        <v>0</v>
      </c>
      <c r="I85" s="151">
        <f t="shared" si="12"/>
        <v>0</v>
      </c>
      <c r="J85" s="152">
        <v>21</v>
      </c>
      <c r="K85" s="151">
        <f t="shared" si="13"/>
        <v>0</v>
      </c>
      <c r="M85" s="224"/>
      <c r="N85" s="224"/>
      <c r="O85" s="224"/>
      <c r="P85" s="224"/>
    </row>
    <row r="86" spans="1:16" s="136" customFormat="1">
      <c r="A86" s="153">
        <v>61</v>
      </c>
      <c r="B86" s="148" t="s">
        <v>90</v>
      </c>
      <c r="C86" s="148">
        <v>742</v>
      </c>
      <c r="D86" s="183" t="s">
        <v>244</v>
      </c>
      <c r="E86" s="204" t="s">
        <v>245</v>
      </c>
      <c r="F86" s="148" t="s">
        <v>97</v>
      </c>
      <c r="G86" s="150">
        <v>24</v>
      </c>
      <c r="H86" s="151">
        <v>0</v>
      </c>
      <c r="I86" s="151">
        <f t="shared" si="12"/>
        <v>0</v>
      </c>
      <c r="J86" s="152">
        <v>21</v>
      </c>
      <c r="K86" s="151">
        <f t="shared" si="13"/>
        <v>0</v>
      </c>
      <c r="M86" s="224"/>
      <c r="N86" s="224"/>
      <c r="O86" s="224"/>
      <c r="P86" s="224"/>
    </row>
    <row r="87" spans="1:16" s="136" customFormat="1">
      <c r="A87" s="153">
        <v>62</v>
      </c>
      <c r="B87" s="148" t="s">
        <v>131</v>
      </c>
      <c r="C87" s="148" t="s">
        <v>132</v>
      </c>
      <c r="D87" s="183" t="s">
        <v>243</v>
      </c>
      <c r="E87" s="204" t="s">
        <v>401</v>
      </c>
      <c r="F87" s="148" t="s">
        <v>97</v>
      </c>
      <c r="G87" s="150">
        <f>G86</f>
        <v>24</v>
      </c>
      <c r="H87" s="151">
        <v>0</v>
      </c>
      <c r="I87" s="151">
        <f t="shared" si="12"/>
        <v>0</v>
      </c>
      <c r="J87" s="152">
        <v>21</v>
      </c>
      <c r="K87" s="151">
        <f t="shared" si="13"/>
        <v>0</v>
      </c>
      <c r="M87" s="224"/>
      <c r="N87" s="224"/>
      <c r="O87" s="224"/>
      <c r="P87" s="224"/>
    </row>
    <row r="88" spans="1:16" s="136" customFormat="1">
      <c r="A88" s="153">
        <v>63</v>
      </c>
      <c r="B88" s="148" t="s">
        <v>90</v>
      </c>
      <c r="C88" s="148">
        <v>742</v>
      </c>
      <c r="D88" s="183" t="s">
        <v>264</v>
      </c>
      <c r="E88" s="204" t="s">
        <v>237</v>
      </c>
      <c r="F88" s="148" t="s">
        <v>114</v>
      </c>
      <c r="G88" s="150">
        <v>220</v>
      </c>
      <c r="H88" s="151">
        <v>0</v>
      </c>
      <c r="I88" s="151">
        <f t="shared" si="12"/>
        <v>0</v>
      </c>
      <c r="J88" s="152">
        <v>21</v>
      </c>
      <c r="K88" s="151">
        <f t="shared" si="13"/>
        <v>0</v>
      </c>
      <c r="M88" s="224"/>
      <c r="N88" s="224"/>
      <c r="O88" s="224"/>
      <c r="P88" s="224"/>
    </row>
    <row r="89" spans="1:16" s="136" customFormat="1">
      <c r="A89" s="153">
        <v>64</v>
      </c>
      <c r="B89" s="148" t="s">
        <v>131</v>
      </c>
      <c r="C89" s="148" t="s">
        <v>132</v>
      </c>
      <c r="D89" s="183" t="s">
        <v>238</v>
      </c>
      <c r="E89" s="204" t="s">
        <v>400</v>
      </c>
      <c r="F89" s="148" t="s">
        <v>114</v>
      </c>
      <c r="G89" s="150">
        <f>G88</f>
        <v>220</v>
      </c>
      <c r="H89" s="151">
        <v>0</v>
      </c>
      <c r="I89" s="151">
        <f t="shared" si="12"/>
        <v>0</v>
      </c>
      <c r="J89" s="152">
        <v>21</v>
      </c>
      <c r="K89" s="151">
        <f t="shared" si="13"/>
        <v>0</v>
      </c>
      <c r="M89" s="224"/>
      <c r="N89" s="224"/>
      <c r="O89" s="224"/>
      <c r="P89" s="224"/>
    </row>
    <row r="90" spans="1:16" s="136" customFormat="1">
      <c r="A90" s="153">
        <v>65</v>
      </c>
      <c r="B90" s="148" t="s">
        <v>90</v>
      </c>
      <c r="C90" s="148">
        <v>742</v>
      </c>
      <c r="D90" s="183" t="s">
        <v>265</v>
      </c>
      <c r="E90" s="204" t="s">
        <v>236</v>
      </c>
      <c r="F90" s="148" t="s">
        <v>97</v>
      </c>
      <c r="G90" s="150">
        <v>1</v>
      </c>
      <c r="H90" s="151">
        <v>0</v>
      </c>
      <c r="I90" s="151">
        <f t="shared" si="12"/>
        <v>0</v>
      </c>
      <c r="J90" s="152">
        <v>21</v>
      </c>
      <c r="K90" s="151">
        <f t="shared" si="13"/>
        <v>0</v>
      </c>
      <c r="M90" s="224"/>
      <c r="N90" s="224"/>
      <c r="O90" s="224"/>
      <c r="P90" s="224"/>
    </row>
    <row r="91" spans="1:16" s="136" customFormat="1" ht="25">
      <c r="A91" s="153">
        <v>66</v>
      </c>
      <c r="B91" s="148" t="s">
        <v>131</v>
      </c>
      <c r="C91" s="148" t="s">
        <v>132</v>
      </c>
      <c r="D91" s="183" t="s">
        <v>353</v>
      </c>
      <c r="E91" s="204" t="s">
        <v>202</v>
      </c>
      <c r="F91" s="148" t="s">
        <v>97</v>
      </c>
      <c r="G91" s="150">
        <f>G90</f>
        <v>1</v>
      </c>
      <c r="H91" s="151">
        <v>0</v>
      </c>
      <c r="I91" s="151">
        <f t="shared" si="12"/>
        <v>0</v>
      </c>
      <c r="J91" s="152">
        <v>21</v>
      </c>
      <c r="K91" s="151">
        <f t="shared" si="13"/>
        <v>0</v>
      </c>
      <c r="M91" s="224"/>
      <c r="N91" s="224"/>
      <c r="O91" s="224"/>
      <c r="P91" s="224"/>
    </row>
    <row r="92" spans="1:16" s="136" customFormat="1">
      <c r="A92" s="153">
        <v>67</v>
      </c>
      <c r="B92" s="148" t="s">
        <v>90</v>
      </c>
      <c r="C92" s="148">
        <v>742</v>
      </c>
      <c r="D92" s="183" t="s">
        <v>246</v>
      </c>
      <c r="E92" s="204" t="s">
        <v>380</v>
      </c>
      <c r="F92" s="148" t="s">
        <v>97</v>
      </c>
      <c r="G92" s="150">
        <f>(G79+G86)/2</f>
        <v>23</v>
      </c>
      <c r="H92" s="151">
        <v>0</v>
      </c>
      <c r="I92" s="151">
        <f t="shared" si="12"/>
        <v>0</v>
      </c>
      <c r="J92" s="152">
        <v>21</v>
      </c>
      <c r="K92" s="151">
        <f t="shared" si="13"/>
        <v>0</v>
      </c>
      <c r="M92" s="224"/>
      <c r="N92" s="224"/>
      <c r="O92" s="224"/>
      <c r="P92" s="224"/>
    </row>
    <row r="93" spans="1:16" s="154" customFormat="1" ht="13">
      <c r="A93" s="153"/>
      <c r="B93" s="145"/>
      <c r="C93" s="144"/>
      <c r="D93" s="146">
        <v>741</v>
      </c>
      <c r="E93" s="198" t="s">
        <v>184</v>
      </c>
      <c r="F93" s="144"/>
      <c r="G93" s="144"/>
      <c r="H93" s="151"/>
      <c r="I93" s="147">
        <f>SUM(I94:I134)</f>
        <v>0</v>
      </c>
      <c r="J93" s="152"/>
      <c r="K93" s="151"/>
      <c r="L93" s="136"/>
      <c r="M93" s="224"/>
      <c r="N93" s="224"/>
      <c r="O93" s="224"/>
      <c r="P93" s="224"/>
    </row>
    <row r="94" spans="1:16" s="154" customFormat="1">
      <c r="A94" s="153">
        <v>68</v>
      </c>
      <c r="B94" s="148" t="s">
        <v>90</v>
      </c>
      <c r="C94" s="148">
        <v>741</v>
      </c>
      <c r="D94" s="183" t="s">
        <v>266</v>
      </c>
      <c r="E94" s="204" t="s">
        <v>234</v>
      </c>
      <c r="F94" s="148" t="s">
        <v>97</v>
      </c>
      <c r="G94" s="150">
        <v>1</v>
      </c>
      <c r="H94" s="151">
        <v>0</v>
      </c>
      <c r="I94" s="151">
        <f t="shared" ref="I94:I134" si="14">ROUND(G94*H94,2)</f>
        <v>0</v>
      </c>
      <c r="J94" s="152">
        <v>21</v>
      </c>
      <c r="K94" s="151">
        <f t="shared" ref="K94:K134" si="15">I94+((I94/100)*J94)</f>
        <v>0</v>
      </c>
      <c r="L94" s="136"/>
      <c r="M94" s="224"/>
      <c r="N94" s="224"/>
      <c r="O94" s="224"/>
      <c r="P94" s="224"/>
    </row>
    <row r="95" spans="1:16" s="136" customFormat="1">
      <c r="A95" s="153">
        <v>69</v>
      </c>
      <c r="B95" s="148" t="s">
        <v>131</v>
      </c>
      <c r="C95" s="148" t="s">
        <v>132</v>
      </c>
      <c r="D95" s="183" t="s">
        <v>247</v>
      </c>
      <c r="E95" s="204" t="s">
        <v>248</v>
      </c>
      <c r="F95" s="148" t="s">
        <v>97</v>
      </c>
      <c r="G95" s="150">
        <v>1</v>
      </c>
      <c r="H95" s="151">
        <v>0</v>
      </c>
      <c r="I95" s="151">
        <f t="shared" si="14"/>
        <v>0</v>
      </c>
      <c r="J95" s="152">
        <v>21</v>
      </c>
      <c r="K95" s="151">
        <f t="shared" si="15"/>
        <v>0</v>
      </c>
      <c r="M95" s="224"/>
      <c r="N95" s="224"/>
      <c r="O95" s="224"/>
      <c r="P95" s="224"/>
    </row>
    <row r="96" spans="1:16" s="136" customFormat="1">
      <c r="A96" s="153">
        <v>70</v>
      </c>
      <c r="B96" s="148"/>
      <c r="C96" s="148" t="s">
        <v>215</v>
      </c>
      <c r="D96" s="183"/>
      <c r="E96" s="204" t="s">
        <v>381</v>
      </c>
      <c r="F96" s="148" t="s">
        <v>130</v>
      </c>
      <c r="G96" s="150">
        <f>G94</f>
        <v>1</v>
      </c>
      <c r="H96" s="151">
        <v>0</v>
      </c>
      <c r="I96" s="151">
        <f t="shared" si="14"/>
        <v>0</v>
      </c>
      <c r="J96" s="152">
        <v>21</v>
      </c>
      <c r="K96" s="151">
        <f t="shared" si="15"/>
        <v>0</v>
      </c>
      <c r="M96" s="224"/>
      <c r="N96" s="224"/>
      <c r="O96" s="224"/>
      <c r="P96" s="224"/>
    </row>
    <row r="97" spans="1:16" s="136" customFormat="1">
      <c r="A97" s="153">
        <v>71</v>
      </c>
      <c r="B97" s="148" t="s">
        <v>90</v>
      </c>
      <c r="C97" s="148">
        <v>741</v>
      </c>
      <c r="D97" s="183" t="s">
        <v>261</v>
      </c>
      <c r="E97" s="204" t="s">
        <v>227</v>
      </c>
      <c r="F97" s="148" t="s">
        <v>97</v>
      </c>
      <c r="G97" s="150">
        <v>7</v>
      </c>
      <c r="H97" s="151">
        <v>0</v>
      </c>
      <c r="I97" s="151">
        <f t="shared" si="14"/>
        <v>0</v>
      </c>
      <c r="J97" s="152">
        <v>21</v>
      </c>
      <c r="K97" s="151">
        <f t="shared" si="15"/>
        <v>0</v>
      </c>
      <c r="M97" s="224"/>
      <c r="N97" s="224"/>
      <c r="O97" s="224"/>
      <c r="P97" s="224"/>
    </row>
    <row r="98" spans="1:16" s="136" customFormat="1" ht="25">
      <c r="A98" s="153">
        <v>72</v>
      </c>
      <c r="B98" s="148" t="s">
        <v>131</v>
      </c>
      <c r="C98" s="148" t="s">
        <v>132</v>
      </c>
      <c r="D98" s="183" t="s">
        <v>253</v>
      </c>
      <c r="E98" s="204" t="s">
        <v>254</v>
      </c>
      <c r="F98" s="148" t="s">
        <v>97</v>
      </c>
      <c r="G98" s="150">
        <f>G97</f>
        <v>7</v>
      </c>
      <c r="H98" s="151">
        <v>0</v>
      </c>
      <c r="I98" s="151">
        <f t="shared" si="14"/>
        <v>0</v>
      </c>
      <c r="J98" s="152">
        <v>21</v>
      </c>
      <c r="K98" s="151">
        <f t="shared" si="15"/>
        <v>0</v>
      </c>
      <c r="M98" s="224"/>
      <c r="N98" s="224"/>
      <c r="O98" s="224"/>
      <c r="P98" s="224"/>
    </row>
    <row r="99" spans="1:16" s="136" customFormat="1" ht="17.25" customHeight="1">
      <c r="A99" s="153">
        <v>73</v>
      </c>
      <c r="B99" s="148" t="s">
        <v>90</v>
      </c>
      <c r="C99" s="148">
        <v>741</v>
      </c>
      <c r="D99" s="183" t="s">
        <v>267</v>
      </c>
      <c r="E99" s="204" t="s">
        <v>232</v>
      </c>
      <c r="F99" s="148" t="s">
        <v>97</v>
      </c>
      <c r="G99" s="150">
        <v>1</v>
      </c>
      <c r="H99" s="151">
        <v>0</v>
      </c>
      <c r="I99" s="151">
        <f t="shared" si="14"/>
        <v>0</v>
      </c>
      <c r="J99" s="152">
        <v>21</v>
      </c>
      <c r="K99" s="151">
        <f t="shared" si="15"/>
        <v>0</v>
      </c>
      <c r="M99" s="224"/>
      <c r="N99" s="224"/>
      <c r="O99" s="224"/>
      <c r="P99" s="224"/>
    </row>
    <row r="100" spans="1:16" s="136" customFormat="1">
      <c r="A100" s="153">
        <v>74</v>
      </c>
      <c r="B100" s="148" t="s">
        <v>131</v>
      </c>
      <c r="C100" s="148" t="s">
        <v>132</v>
      </c>
      <c r="D100" s="183" t="s">
        <v>230</v>
      </c>
      <c r="E100" s="204" t="s">
        <v>231</v>
      </c>
      <c r="F100" s="148" t="s">
        <v>97</v>
      </c>
      <c r="G100" s="150">
        <f>G99</f>
        <v>1</v>
      </c>
      <c r="H100" s="151">
        <v>0</v>
      </c>
      <c r="I100" s="151">
        <f t="shared" si="14"/>
        <v>0</v>
      </c>
      <c r="J100" s="152">
        <v>21</v>
      </c>
      <c r="K100" s="151">
        <f t="shared" si="15"/>
        <v>0</v>
      </c>
      <c r="M100" s="224"/>
      <c r="N100" s="224"/>
      <c r="O100" s="224"/>
      <c r="P100" s="224"/>
    </row>
    <row r="101" spans="1:16" s="136" customFormat="1">
      <c r="A101" s="153">
        <v>75</v>
      </c>
      <c r="B101" s="148" t="s">
        <v>90</v>
      </c>
      <c r="C101" s="148">
        <v>741</v>
      </c>
      <c r="D101" s="183" t="s">
        <v>268</v>
      </c>
      <c r="E101" s="204" t="s">
        <v>233</v>
      </c>
      <c r="F101" s="148" t="s">
        <v>97</v>
      </c>
      <c r="G101" s="150">
        <f>G99</f>
        <v>1</v>
      </c>
      <c r="H101" s="151">
        <v>0</v>
      </c>
      <c r="I101" s="151">
        <f t="shared" si="14"/>
        <v>0</v>
      </c>
      <c r="J101" s="152">
        <v>21</v>
      </c>
      <c r="K101" s="151">
        <f t="shared" si="15"/>
        <v>0</v>
      </c>
      <c r="M101" s="224"/>
      <c r="N101" s="224"/>
      <c r="O101" s="224"/>
      <c r="P101" s="224"/>
    </row>
    <row r="102" spans="1:16" s="136" customFormat="1" ht="15" customHeight="1">
      <c r="A102" s="153">
        <v>76</v>
      </c>
      <c r="B102" s="148" t="s">
        <v>90</v>
      </c>
      <c r="C102" s="148">
        <v>741</v>
      </c>
      <c r="D102" s="183" t="s">
        <v>325</v>
      </c>
      <c r="E102" s="204" t="s">
        <v>326</v>
      </c>
      <c r="F102" s="148" t="s">
        <v>97</v>
      </c>
      <c r="G102" s="150">
        <v>23</v>
      </c>
      <c r="H102" s="151">
        <v>0</v>
      </c>
      <c r="I102" s="151">
        <f t="shared" si="14"/>
        <v>0</v>
      </c>
      <c r="J102" s="152">
        <v>21</v>
      </c>
      <c r="K102" s="151">
        <f t="shared" si="15"/>
        <v>0</v>
      </c>
      <c r="M102" s="224"/>
      <c r="N102" s="224"/>
      <c r="O102" s="224"/>
      <c r="P102" s="224"/>
    </row>
    <row r="103" spans="1:16" s="154" customFormat="1">
      <c r="A103" s="153">
        <v>77</v>
      </c>
      <c r="B103" s="148" t="s">
        <v>131</v>
      </c>
      <c r="C103" s="148" t="s">
        <v>132</v>
      </c>
      <c r="D103" s="183" t="s">
        <v>224</v>
      </c>
      <c r="E103" s="204" t="s">
        <v>225</v>
      </c>
      <c r="F103" s="148" t="s">
        <v>97</v>
      </c>
      <c r="G103" s="150">
        <f>G102</f>
        <v>23</v>
      </c>
      <c r="H103" s="151">
        <v>0</v>
      </c>
      <c r="I103" s="151">
        <f t="shared" si="14"/>
        <v>0</v>
      </c>
      <c r="J103" s="152">
        <v>21</v>
      </c>
      <c r="K103" s="151">
        <f t="shared" si="15"/>
        <v>0</v>
      </c>
      <c r="L103" s="136"/>
      <c r="M103" s="224"/>
      <c r="N103" s="224"/>
      <c r="O103" s="224"/>
      <c r="P103" s="224"/>
    </row>
    <row r="104" spans="1:16" s="154" customFormat="1">
      <c r="A104" s="153">
        <v>78</v>
      </c>
      <c r="B104" s="148" t="s">
        <v>90</v>
      </c>
      <c r="C104" s="148">
        <v>741</v>
      </c>
      <c r="D104" s="183" t="s">
        <v>305</v>
      </c>
      <c r="E104" s="205" t="s">
        <v>307</v>
      </c>
      <c r="F104" s="148" t="s">
        <v>97</v>
      </c>
      <c r="G104" s="150">
        <v>16</v>
      </c>
      <c r="H104" s="151">
        <v>0</v>
      </c>
      <c r="I104" s="151">
        <f t="shared" si="14"/>
        <v>0</v>
      </c>
      <c r="J104" s="152">
        <v>21</v>
      </c>
      <c r="K104" s="151">
        <f t="shared" si="15"/>
        <v>0</v>
      </c>
      <c r="L104" s="136"/>
      <c r="M104" s="224"/>
      <c r="N104" s="224"/>
      <c r="O104" s="224"/>
      <c r="P104" s="224"/>
    </row>
    <row r="105" spans="1:16" s="136" customFormat="1">
      <c r="A105" s="153">
        <v>79</v>
      </c>
      <c r="B105" s="148" t="s">
        <v>131</v>
      </c>
      <c r="C105" s="148" t="s">
        <v>132</v>
      </c>
      <c r="D105" s="183" t="s">
        <v>302</v>
      </c>
      <c r="E105" s="205" t="s">
        <v>308</v>
      </c>
      <c r="F105" s="148" t="s">
        <v>97</v>
      </c>
      <c r="G105" s="150">
        <f>G104</f>
        <v>16</v>
      </c>
      <c r="H105" s="151">
        <v>0</v>
      </c>
      <c r="I105" s="151">
        <f t="shared" si="14"/>
        <v>0</v>
      </c>
      <c r="J105" s="152">
        <v>21</v>
      </c>
      <c r="K105" s="151">
        <f t="shared" si="15"/>
        <v>0</v>
      </c>
      <c r="M105" s="224"/>
      <c r="N105" s="224"/>
      <c r="O105" s="224"/>
      <c r="P105" s="224"/>
    </row>
    <row r="106" spans="1:16" s="136" customFormat="1">
      <c r="A106" s="153">
        <v>80</v>
      </c>
      <c r="B106" s="148" t="s">
        <v>131</v>
      </c>
      <c r="C106" s="148" t="s">
        <v>132</v>
      </c>
      <c r="D106" s="183" t="s">
        <v>301</v>
      </c>
      <c r="E106" s="205" t="s">
        <v>306</v>
      </c>
      <c r="F106" s="148" t="s">
        <v>97</v>
      </c>
      <c r="G106" s="150">
        <f>G104</f>
        <v>16</v>
      </c>
      <c r="H106" s="151">
        <v>0</v>
      </c>
      <c r="I106" s="151">
        <f t="shared" si="14"/>
        <v>0</v>
      </c>
      <c r="J106" s="152">
        <v>21</v>
      </c>
      <c r="K106" s="151">
        <f t="shared" si="15"/>
        <v>0</v>
      </c>
      <c r="M106" s="230"/>
      <c r="N106" s="224"/>
      <c r="O106" s="224"/>
      <c r="P106" s="224"/>
    </row>
    <row r="107" spans="1:16" s="154" customFormat="1">
      <c r="A107" s="153">
        <v>81</v>
      </c>
      <c r="B107" s="148" t="s">
        <v>90</v>
      </c>
      <c r="C107" s="148">
        <v>741</v>
      </c>
      <c r="D107" s="183" t="s">
        <v>269</v>
      </c>
      <c r="E107" s="204" t="s">
        <v>327</v>
      </c>
      <c r="F107" s="148" t="s">
        <v>97</v>
      </c>
      <c r="G107" s="150">
        <v>9</v>
      </c>
      <c r="H107" s="151">
        <v>0</v>
      </c>
      <c r="I107" s="151">
        <f t="shared" si="14"/>
        <v>0</v>
      </c>
      <c r="J107" s="152">
        <v>21</v>
      </c>
      <c r="K107" s="151">
        <f t="shared" si="15"/>
        <v>0</v>
      </c>
      <c r="L107" s="136"/>
      <c r="M107" s="224"/>
      <c r="N107" s="224"/>
      <c r="O107" s="224"/>
      <c r="P107" s="224"/>
    </row>
    <row r="108" spans="1:16" s="136" customFormat="1">
      <c r="A108" s="153">
        <v>82</v>
      </c>
      <c r="B108" s="148" t="s">
        <v>131</v>
      </c>
      <c r="C108" s="148" t="s">
        <v>132</v>
      </c>
      <c r="D108" s="183" t="s">
        <v>228</v>
      </c>
      <c r="E108" s="204" t="s">
        <v>226</v>
      </c>
      <c r="F108" s="148" t="s">
        <v>97</v>
      </c>
      <c r="G108" s="150">
        <f>G107</f>
        <v>9</v>
      </c>
      <c r="H108" s="151">
        <v>0</v>
      </c>
      <c r="I108" s="151">
        <f t="shared" si="14"/>
        <v>0</v>
      </c>
      <c r="J108" s="152">
        <v>21</v>
      </c>
      <c r="K108" s="151">
        <f t="shared" si="15"/>
        <v>0</v>
      </c>
      <c r="M108" s="224"/>
      <c r="N108" s="224"/>
      <c r="O108" s="224"/>
      <c r="P108" s="224"/>
    </row>
    <row r="109" spans="1:16" s="136" customFormat="1">
      <c r="A109" s="153">
        <v>83</v>
      </c>
      <c r="B109" s="148" t="s">
        <v>90</v>
      </c>
      <c r="C109" s="148">
        <v>741</v>
      </c>
      <c r="D109" s="183" t="s">
        <v>344</v>
      </c>
      <c r="E109" s="204" t="s">
        <v>342</v>
      </c>
      <c r="F109" s="148" t="s">
        <v>97</v>
      </c>
      <c r="G109" s="150">
        <v>7</v>
      </c>
      <c r="H109" s="151">
        <v>0</v>
      </c>
      <c r="I109" s="151">
        <f t="shared" si="14"/>
        <v>0</v>
      </c>
      <c r="J109" s="152">
        <v>21</v>
      </c>
      <c r="K109" s="151">
        <f t="shared" si="15"/>
        <v>0</v>
      </c>
      <c r="M109" s="224"/>
      <c r="N109" s="224"/>
      <c r="O109" s="224"/>
      <c r="P109" s="224"/>
    </row>
    <row r="110" spans="1:16" s="136" customFormat="1">
      <c r="A110" s="153">
        <v>84</v>
      </c>
      <c r="B110" s="148" t="s">
        <v>131</v>
      </c>
      <c r="C110" s="148" t="s">
        <v>132</v>
      </c>
      <c r="D110" s="183" t="s">
        <v>345</v>
      </c>
      <c r="E110" s="205" t="s">
        <v>346</v>
      </c>
      <c r="F110" s="148" t="s">
        <v>97</v>
      </c>
      <c r="G110" s="150">
        <f>G109</f>
        <v>7</v>
      </c>
      <c r="H110" s="151">
        <v>0</v>
      </c>
      <c r="I110" s="151">
        <f t="shared" si="14"/>
        <v>0</v>
      </c>
      <c r="J110" s="152">
        <v>21</v>
      </c>
      <c r="K110" s="151">
        <f t="shared" si="15"/>
        <v>0</v>
      </c>
      <c r="M110" s="224"/>
      <c r="N110" s="224"/>
      <c r="O110" s="224"/>
      <c r="P110" s="224"/>
    </row>
    <row r="111" spans="1:16" s="136" customFormat="1">
      <c r="A111" s="153">
        <v>85</v>
      </c>
      <c r="B111" s="148" t="s">
        <v>131</v>
      </c>
      <c r="C111" s="148" t="s">
        <v>132</v>
      </c>
      <c r="D111" s="183" t="s">
        <v>341</v>
      </c>
      <c r="E111" s="205" t="s">
        <v>343</v>
      </c>
      <c r="F111" s="148" t="s">
        <v>97</v>
      </c>
      <c r="G111" s="150">
        <f>G109</f>
        <v>7</v>
      </c>
      <c r="H111" s="151">
        <v>0</v>
      </c>
      <c r="I111" s="151">
        <f t="shared" si="14"/>
        <v>0</v>
      </c>
      <c r="J111" s="152">
        <v>21</v>
      </c>
      <c r="K111" s="151">
        <f t="shared" si="15"/>
        <v>0</v>
      </c>
      <c r="M111" s="224"/>
      <c r="N111" s="224"/>
      <c r="O111" s="224"/>
      <c r="P111" s="224"/>
    </row>
    <row r="112" spans="1:16" s="136" customFormat="1">
      <c r="A112" s="153">
        <v>86</v>
      </c>
      <c r="B112" s="148" t="s">
        <v>131</v>
      </c>
      <c r="C112" s="148" t="s">
        <v>132</v>
      </c>
      <c r="D112" s="183" t="s">
        <v>312</v>
      </c>
      <c r="E112" s="204" t="s">
        <v>311</v>
      </c>
      <c r="F112" s="148" t="s">
        <v>97</v>
      </c>
      <c r="G112" s="150">
        <v>7</v>
      </c>
      <c r="H112" s="151">
        <v>0</v>
      </c>
      <c r="I112" s="151">
        <f t="shared" si="14"/>
        <v>0</v>
      </c>
      <c r="J112" s="152">
        <v>21</v>
      </c>
      <c r="K112" s="151">
        <f t="shared" si="15"/>
        <v>0</v>
      </c>
      <c r="M112" s="224"/>
      <c r="N112" s="224"/>
      <c r="O112" s="224"/>
      <c r="P112" s="224"/>
    </row>
    <row r="113" spans="1:16" s="136" customFormat="1" ht="14.25" customHeight="1">
      <c r="A113" s="153">
        <v>87</v>
      </c>
      <c r="B113" s="148" t="s">
        <v>131</v>
      </c>
      <c r="C113" s="148" t="s">
        <v>132</v>
      </c>
      <c r="D113" s="183" t="s">
        <v>304</v>
      </c>
      <c r="E113" s="205" t="s">
        <v>303</v>
      </c>
      <c r="F113" s="148" t="s">
        <v>97</v>
      </c>
      <c r="G113" s="150">
        <v>1</v>
      </c>
      <c r="H113" s="151">
        <v>0</v>
      </c>
      <c r="I113" s="151">
        <f t="shared" si="14"/>
        <v>0</v>
      </c>
      <c r="J113" s="152">
        <v>21</v>
      </c>
      <c r="K113" s="151">
        <f t="shared" si="15"/>
        <v>0</v>
      </c>
      <c r="M113" s="224"/>
      <c r="N113" s="224"/>
      <c r="O113" s="224"/>
      <c r="P113" s="224"/>
    </row>
    <row r="114" spans="1:16" s="136" customFormat="1">
      <c r="A114" s="153">
        <v>88</v>
      </c>
      <c r="B114" s="148" t="s">
        <v>90</v>
      </c>
      <c r="C114" s="148">
        <v>741</v>
      </c>
      <c r="D114" s="183" t="s">
        <v>299</v>
      </c>
      <c r="E114" s="204" t="s">
        <v>298</v>
      </c>
      <c r="F114" s="148" t="s">
        <v>97</v>
      </c>
      <c r="G114" s="150">
        <f>SUM(G115:G118)</f>
        <v>14</v>
      </c>
      <c r="H114" s="151">
        <v>0</v>
      </c>
      <c r="I114" s="151">
        <f t="shared" si="14"/>
        <v>0</v>
      </c>
      <c r="J114" s="152">
        <v>21</v>
      </c>
      <c r="K114" s="151">
        <f t="shared" si="15"/>
        <v>0</v>
      </c>
      <c r="M114" s="224"/>
      <c r="N114" s="224"/>
      <c r="O114" s="224"/>
      <c r="P114" s="224"/>
    </row>
    <row r="115" spans="1:16" s="136" customFormat="1">
      <c r="A115" s="153">
        <v>89</v>
      </c>
      <c r="B115" s="148" t="s">
        <v>131</v>
      </c>
      <c r="C115" s="148" t="s">
        <v>132</v>
      </c>
      <c r="D115" s="183" t="s">
        <v>363</v>
      </c>
      <c r="E115" s="204" t="s">
        <v>362</v>
      </c>
      <c r="F115" s="148" t="s">
        <v>97</v>
      </c>
      <c r="G115" s="150">
        <v>5</v>
      </c>
      <c r="H115" s="151">
        <v>0</v>
      </c>
      <c r="I115" s="151">
        <f t="shared" si="14"/>
        <v>0</v>
      </c>
      <c r="J115" s="152">
        <v>21</v>
      </c>
      <c r="K115" s="151">
        <f t="shared" si="15"/>
        <v>0</v>
      </c>
      <c r="M115" s="224"/>
      <c r="N115" s="224"/>
      <c r="O115" s="224"/>
      <c r="P115" s="224"/>
    </row>
    <row r="116" spans="1:16" s="136" customFormat="1">
      <c r="A116" s="153">
        <v>90</v>
      </c>
      <c r="B116" s="148" t="s">
        <v>131</v>
      </c>
      <c r="C116" s="148" t="s">
        <v>132</v>
      </c>
      <c r="D116" s="183" t="s">
        <v>328</v>
      </c>
      <c r="E116" s="204" t="s">
        <v>329</v>
      </c>
      <c r="F116" s="148" t="s">
        <v>97</v>
      </c>
      <c r="G116" s="150">
        <v>7</v>
      </c>
      <c r="H116" s="151">
        <v>0</v>
      </c>
      <c r="I116" s="151">
        <f t="shared" si="14"/>
        <v>0</v>
      </c>
      <c r="J116" s="152">
        <v>21</v>
      </c>
      <c r="K116" s="151">
        <f t="shared" si="15"/>
        <v>0</v>
      </c>
      <c r="M116" s="224"/>
      <c r="N116" s="224"/>
      <c r="O116" s="224"/>
      <c r="P116" s="224"/>
    </row>
    <row r="117" spans="1:16" s="136" customFormat="1">
      <c r="A117" s="153">
        <v>91</v>
      </c>
      <c r="B117" s="148" t="s">
        <v>131</v>
      </c>
      <c r="C117" s="148" t="s">
        <v>132</v>
      </c>
      <c r="D117" s="183" t="s">
        <v>335</v>
      </c>
      <c r="E117" s="204" t="s">
        <v>336</v>
      </c>
      <c r="F117" s="148" t="s">
        <v>97</v>
      </c>
      <c r="G117" s="150">
        <v>1</v>
      </c>
      <c r="H117" s="151">
        <v>0</v>
      </c>
      <c r="I117" s="151">
        <f t="shared" si="14"/>
        <v>0</v>
      </c>
      <c r="J117" s="152">
        <v>21</v>
      </c>
      <c r="K117" s="151">
        <f t="shared" si="15"/>
        <v>0</v>
      </c>
      <c r="M117" s="224"/>
      <c r="N117" s="224"/>
      <c r="O117" s="224"/>
      <c r="P117" s="224"/>
    </row>
    <row r="118" spans="1:16" s="154" customFormat="1">
      <c r="A118" s="153">
        <v>92</v>
      </c>
      <c r="B118" s="148" t="s">
        <v>131</v>
      </c>
      <c r="C118" s="148" t="s">
        <v>132</v>
      </c>
      <c r="D118" s="183" t="s">
        <v>300</v>
      </c>
      <c r="E118" s="204" t="s">
        <v>330</v>
      </c>
      <c r="F118" s="148" t="s">
        <v>97</v>
      </c>
      <c r="G118" s="150">
        <v>1</v>
      </c>
      <c r="H118" s="151">
        <v>0</v>
      </c>
      <c r="I118" s="151">
        <f t="shared" si="14"/>
        <v>0</v>
      </c>
      <c r="J118" s="152">
        <v>21</v>
      </c>
      <c r="K118" s="151">
        <f t="shared" si="15"/>
        <v>0</v>
      </c>
      <c r="L118" s="136"/>
      <c r="M118" s="224"/>
      <c r="N118" s="224"/>
      <c r="O118" s="224"/>
      <c r="P118" s="224"/>
    </row>
    <row r="119" spans="1:16" s="136" customFormat="1">
      <c r="A119" s="153">
        <v>93</v>
      </c>
      <c r="B119" s="148" t="s">
        <v>90</v>
      </c>
      <c r="C119" s="148">
        <v>922</v>
      </c>
      <c r="D119" s="183" t="s">
        <v>340</v>
      </c>
      <c r="E119" s="204" t="s">
        <v>339</v>
      </c>
      <c r="F119" s="148" t="s">
        <v>97</v>
      </c>
      <c r="G119" s="150">
        <f>SUM(G120:G120)</f>
        <v>3</v>
      </c>
      <c r="H119" s="151">
        <v>0</v>
      </c>
      <c r="I119" s="151">
        <f t="shared" si="14"/>
        <v>0</v>
      </c>
      <c r="J119" s="152">
        <v>21</v>
      </c>
      <c r="K119" s="151">
        <f t="shared" si="15"/>
        <v>0</v>
      </c>
      <c r="M119" s="224"/>
      <c r="N119" s="224"/>
      <c r="O119" s="224"/>
      <c r="P119" s="224"/>
    </row>
    <row r="120" spans="1:16" s="136" customFormat="1">
      <c r="A120" s="153">
        <v>94</v>
      </c>
      <c r="B120" s="148" t="s">
        <v>131</v>
      </c>
      <c r="C120" s="148" t="s">
        <v>132</v>
      </c>
      <c r="D120" s="183" t="s">
        <v>297</v>
      </c>
      <c r="E120" s="204" t="s">
        <v>317</v>
      </c>
      <c r="F120" s="148" t="s">
        <v>97</v>
      </c>
      <c r="G120" s="150">
        <v>3</v>
      </c>
      <c r="H120" s="151">
        <v>0</v>
      </c>
      <c r="I120" s="151">
        <f t="shared" si="14"/>
        <v>0</v>
      </c>
      <c r="J120" s="152">
        <v>21</v>
      </c>
      <c r="K120" s="151">
        <f t="shared" si="15"/>
        <v>0</v>
      </c>
      <c r="M120" s="224"/>
      <c r="N120" s="224"/>
      <c r="O120" s="224"/>
      <c r="P120" s="224"/>
    </row>
    <row r="121" spans="1:16" s="136" customFormat="1" ht="25">
      <c r="A121" s="153">
        <v>95</v>
      </c>
      <c r="B121" s="148" t="s">
        <v>90</v>
      </c>
      <c r="C121" s="148">
        <v>741</v>
      </c>
      <c r="D121" s="183" t="s">
        <v>270</v>
      </c>
      <c r="E121" s="204" t="s">
        <v>249</v>
      </c>
      <c r="F121" s="148" t="s">
        <v>114</v>
      </c>
      <c r="G121" s="150">
        <v>160</v>
      </c>
      <c r="H121" s="151">
        <v>0</v>
      </c>
      <c r="I121" s="151">
        <f t="shared" si="14"/>
        <v>0</v>
      </c>
      <c r="J121" s="152">
        <v>21</v>
      </c>
      <c r="K121" s="151">
        <f t="shared" si="15"/>
        <v>0</v>
      </c>
      <c r="M121" s="224"/>
      <c r="N121" s="224"/>
      <c r="O121" s="224"/>
      <c r="P121" s="224"/>
    </row>
    <row r="122" spans="1:16" s="136" customFormat="1">
      <c r="A122" s="153">
        <v>96</v>
      </c>
      <c r="B122" s="148" t="s">
        <v>131</v>
      </c>
      <c r="C122" s="148" t="s">
        <v>132</v>
      </c>
      <c r="D122" s="183" t="s">
        <v>220</v>
      </c>
      <c r="E122" s="204" t="s">
        <v>222</v>
      </c>
      <c r="F122" s="148" t="s">
        <v>114</v>
      </c>
      <c r="G122" s="150">
        <f>G121</f>
        <v>160</v>
      </c>
      <c r="H122" s="151">
        <v>0</v>
      </c>
      <c r="I122" s="151">
        <f t="shared" si="14"/>
        <v>0</v>
      </c>
      <c r="J122" s="152">
        <v>21</v>
      </c>
      <c r="K122" s="151">
        <f t="shared" si="15"/>
        <v>0</v>
      </c>
      <c r="M122" s="224"/>
      <c r="N122" s="224"/>
      <c r="O122" s="224"/>
      <c r="P122" s="224"/>
    </row>
    <row r="123" spans="1:16" s="258" customFormat="1" ht="14.5">
      <c r="A123" s="153">
        <v>97</v>
      </c>
      <c r="B123" s="253"/>
      <c r="C123" s="253"/>
      <c r="D123" s="254"/>
      <c r="E123" s="255" t="s">
        <v>397</v>
      </c>
      <c r="F123" s="253" t="s">
        <v>114</v>
      </c>
      <c r="G123" s="256">
        <v>17</v>
      </c>
      <c r="H123" s="151">
        <v>0</v>
      </c>
      <c r="I123" s="257">
        <v>0</v>
      </c>
      <c r="J123" s="152">
        <v>21</v>
      </c>
      <c r="K123" s="151">
        <f t="shared" si="15"/>
        <v>0</v>
      </c>
    </row>
    <row r="124" spans="1:16" s="258" customFormat="1" ht="14.5">
      <c r="A124" s="153">
        <v>98</v>
      </c>
      <c r="B124" s="253"/>
      <c r="C124" s="253"/>
      <c r="D124" s="254"/>
      <c r="E124" s="255" t="s">
        <v>398</v>
      </c>
      <c r="F124" s="253" t="s">
        <v>97</v>
      </c>
      <c r="G124" s="256">
        <v>1</v>
      </c>
      <c r="H124" s="151">
        <v>0</v>
      </c>
      <c r="I124" s="257">
        <v>0</v>
      </c>
      <c r="J124" s="152">
        <v>21</v>
      </c>
      <c r="K124" s="151">
        <f t="shared" si="15"/>
        <v>0</v>
      </c>
    </row>
    <row r="125" spans="1:16" s="258" customFormat="1" ht="14.5">
      <c r="A125" s="153">
        <v>99</v>
      </c>
      <c r="B125" s="253"/>
      <c r="C125" s="253"/>
      <c r="D125" s="254"/>
      <c r="E125" s="255" t="s">
        <v>399</v>
      </c>
      <c r="F125" s="253" t="s">
        <v>114</v>
      </c>
      <c r="G125" s="256">
        <v>17</v>
      </c>
      <c r="H125" s="151">
        <v>0</v>
      </c>
      <c r="I125" s="257">
        <v>0</v>
      </c>
      <c r="J125" s="152">
        <v>21</v>
      </c>
      <c r="K125" s="151">
        <f t="shared" si="15"/>
        <v>0</v>
      </c>
    </row>
    <row r="126" spans="1:16" s="136" customFormat="1" ht="25">
      <c r="A126" s="153">
        <v>100</v>
      </c>
      <c r="B126" s="148" t="s">
        <v>90</v>
      </c>
      <c r="C126" s="148">
        <v>741</v>
      </c>
      <c r="D126" s="183" t="s">
        <v>271</v>
      </c>
      <c r="E126" s="204" t="s">
        <v>250</v>
      </c>
      <c r="F126" s="148" t="s">
        <v>114</v>
      </c>
      <c r="G126" s="150">
        <v>15</v>
      </c>
      <c r="H126" s="151">
        <v>0</v>
      </c>
      <c r="I126" s="151">
        <f t="shared" si="14"/>
        <v>0</v>
      </c>
      <c r="J126" s="152">
        <v>21</v>
      </c>
      <c r="K126" s="151">
        <f t="shared" si="15"/>
        <v>0</v>
      </c>
      <c r="M126" s="224"/>
      <c r="N126" s="224"/>
      <c r="O126" s="224"/>
      <c r="P126" s="224"/>
    </row>
    <row r="127" spans="1:16" s="154" customFormat="1">
      <c r="A127" s="153">
        <v>101</v>
      </c>
      <c r="B127" s="148" t="s">
        <v>131</v>
      </c>
      <c r="C127" s="148" t="s">
        <v>132</v>
      </c>
      <c r="D127" s="183" t="s">
        <v>221</v>
      </c>
      <c r="E127" s="204" t="s">
        <v>223</v>
      </c>
      <c r="F127" s="148" t="s">
        <v>114</v>
      </c>
      <c r="G127" s="150">
        <f>G126</f>
        <v>15</v>
      </c>
      <c r="H127" s="151">
        <v>0</v>
      </c>
      <c r="I127" s="151">
        <f t="shared" si="14"/>
        <v>0</v>
      </c>
      <c r="J127" s="152">
        <v>21</v>
      </c>
      <c r="K127" s="151">
        <f t="shared" si="15"/>
        <v>0</v>
      </c>
      <c r="L127" s="136"/>
      <c r="M127" s="224"/>
      <c r="N127" s="224"/>
      <c r="O127" s="224"/>
      <c r="P127" s="224"/>
    </row>
    <row r="128" spans="1:16" s="136" customFormat="1">
      <c r="A128" s="153">
        <v>102</v>
      </c>
      <c r="B128" s="148" t="s">
        <v>90</v>
      </c>
      <c r="C128" s="148">
        <v>741</v>
      </c>
      <c r="D128" s="183" t="s">
        <v>331</v>
      </c>
      <c r="E128" s="204" t="s">
        <v>332</v>
      </c>
      <c r="F128" s="148" t="s">
        <v>114</v>
      </c>
      <c r="G128" s="150">
        <v>3</v>
      </c>
      <c r="H128" s="151">
        <v>0</v>
      </c>
      <c r="I128" s="151">
        <f t="shared" si="14"/>
        <v>0</v>
      </c>
      <c r="J128" s="152">
        <v>21</v>
      </c>
      <c r="K128" s="151">
        <f t="shared" si="15"/>
        <v>0</v>
      </c>
      <c r="M128" s="224"/>
      <c r="N128" s="224"/>
      <c r="O128" s="224"/>
      <c r="P128" s="224"/>
    </row>
    <row r="129" spans="1:16" s="136" customFormat="1">
      <c r="A129" s="153">
        <v>103</v>
      </c>
      <c r="B129" s="148" t="s">
        <v>131</v>
      </c>
      <c r="C129" s="148" t="s">
        <v>132</v>
      </c>
      <c r="D129" s="183" t="s">
        <v>323</v>
      </c>
      <c r="E129" s="204" t="s">
        <v>310</v>
      </c>
      <c r="F129" s="148" t="s">
        <v>114</v>
      </c>
      <c r="G129" s="150">
        <f>G128</f>
        <v>3</v>
      </c>
      <c r="H129" s="151">
        <v>0</v>
      </c>
      <c r="I129" s="151">
        <f t="shared" si="14"/>
        <v>0</v>
      </c>
      <c r="J129" s="152">
        <v>21</v>
      </c>
      <c r="K129" s="151">
        <f t="shared" si="15"/>
        <v>0</v>
      </c>
      <c r="M129" s="224"/>
      <c r="N129" s="224"/>
      <c r="O129" s="224"/>
      <c r="P129" s="224"/>
    </row>
    <row r="130" spans="1:16" s="136" customFormat="1">
      <c r="A130" s="153">
        <v>104</v>
      </c>
      <c r="B130" s="148" t="s">
        <v>90</v>
      </c>
      <c r="C130" s="148">
        <v>741</v>
      </c>
      <c r="D130" s="183" t="s">
        <v>333</v>
      </c>
      <c r="E130" s="204" t="s">
        <v>334</v>
      </c>
      <c r="F130" s="148" t="s">
        <v>114</v>
      </c>
      <c r="G130" s="150">
        <v>45</v>
      </c>
      <c r="H130" s="151">
        <v>0</v>
      </c>
      <c r="I130" s="151">
        <f t="shared" si="14"/>
        <v>0</v>
      </c>
      <c r="J130" s="152">
        <v>21</v>
      </c>
      <c r="K130" s="151">
        <f t="shared" si="15"/>
        <v>0</v>
      </c>
      <c r="M130" s="224"/>
      <c r="N130" s="224"/>
      <c r="O130" s="224"/>
      <c r="P130" s="224"/>
    </row>
    <row r="131" spans="1:16" s="136" customFormat="1">
      <c r="A131" s="153">
        <v>105</v>
      </c>
      <c r="B131" s="148" t="s">
        <v>131</v>
      </c>
      <c r="C131" s="148" t="s">
        <v>132</v>
      </c>
      <c r="D131" s="183" t="s">
        <v>216</v>
      </c>
      <c r="E131" s="204" t="s">
        <v>217</v>
      </c>
      <c r="F131" s="148" t="s">
        <v>114</v>
      </c>
      <c r="G131" s="150">
        <f>G130</f>
        <v>45</v>
      </c>
      <c r="H131" s="151">
        <v>0</v>
      </c>
      <c r="I131" s="151">
        <f t="shared" si="14"/>
        <v>0</v>
      </c>
      <c r="J131" s="152">
        <v>21</v>
      </c>
      <c r="K131" s="151">
        <f t="shared" si="15"/>
        <v>0</v>
      </c>
      <c r="M131" s="224"/>
      <c r="N131" s="224"/>
      <c r="O131" s="224"/>
      <c r="P131" s="224"/>
    </row>
    <row r="132" spans="1:16" s="136" customFormat="1">
      <c r="A132" s="153">
        <v>106</v>
      </c>
      <c r="B132" s="148" t="s">
        <v>90</v>
      </c>
      <c r="C132" s="148">
        <v>741</v>
      </c>
      <c r="D132" s="183" t="s">
        <v>333</v>
      </c>
      <c r="E132" s="204" t="s">
        <v>334</v>
      </c>
      <c r="F132" s="148" t="s">
        <v>114</v>
      </c>
      <c r="G132" s="150">
        <v>15</v>
      </c>
      <c r="H132" s="151">
        <v>0</v>
      </c>
      <c r="I132" s="151">
        <f t="shared" si="14"/>
        <v>0</v>
      </c>
      <c r="J132" s="152">
        <v>21</v>
      </c>
      <c r="K132" s="151">
        <f t="shared" si="15"/>
        <v>0</v>
      </c>
      <c r="M132" s="224"/>
      <c r="N132" s="224"/>
      <c r="O132" s="224"/>
      <c r="P132" s="224"/>
    </row>
    <row r="133" spans="1:16" s="136" customFormat="1">
      <c r="A133" s="153">
        <v>107</v>
      </c>
      <c r="B133" s="148" t="s">
        <v>131</v>
      </c>
      <c r="C133" s="148" t="s">
        <v>132</v>
      </c>
      <c r="D133" s="183" t="s">
        <v>219</v>
      </c>
      <c r="E133" s="204" t="s">
        <v>218</v>
      </c>
      <c r="F133" s="148" t="s">
        <v>114</v>
      </c>
      <c r="G133" s="150">
        <f>G132</f>
        <v>15</v>
      </c>
      <c r="H133" s="151">
        <v>0</v>
      </c>
      <c r="I133" s="151">
        <f t="shared" si="14"/>
        <v>0</v>
      </c>
      <c r="J133" s="152">
        <v>21</v>
      </c>
      <c r="K133" s="151">
        <f t="shared" si="15"/>
        <v>0</v>
      </c>
      <c r="M133" s="224"/>
      <c r="N133" s="224"/>
      <c r="O133" s="224"/>
      <c r="P133" s="224"/>
    </row>
    <row r="134" spans="1:16" s="136" customFormat="1" ht="25">
      <c r="A134" s="153">
        <v>108</v>
      </c>
      <c r="B134" s="148" t="s">
        <v>90</v>
      </c>
      <c r="C134" s="148">
        <v>741</v>
      </c>
      <c r="D134" s="183" t="s">
        <v>272</v>
      </c>
      <c r="E134" s="204" t="s">
        <v>229</v>
      </c>
      <c r="F134" s="148" t="s">
        <v>97</v>
      </c>
      <c r="G134" s="150">
        <v>1</v>
      </c>
      <c r="H134" s="151">
        <v>0</v>
      </c>
      <c r="I134" s="151">
        <f t="shared" si="14"/>
        <v>0</v>
      </c>
      <c r="J134" s="152">
        <v>21</v>
      </c>
      <c r="K134" s="151">
        <f t="shared" si="15"/>
        <v>0</v>
      </c>
      <c r="M134" s="224"/>
      <c r="N134" s="224"/>
      <c r="O134" s="224"/>
      <c r="P134" s="224"/>
    </row>
    <row r="135" spans="1:16" s="136" customFormat="1" ht="13">
      <c r="A135" s="153"/>
      <c r="B135" s="145"/>
      <c r="C135" s="144"/>
      <c r="D135" s="146">
        <v>741</v>
      </c>
      <c r="E135" s="198" t="s">
        <v>185</v>
      </c>
      <c r="F135" s="144"/>
      <c r="G135" s="144"/>
      <c r="H135" s="151"/>
      <c r="I135" s="147">
        <f>SUM(I136:I138)</f>
        <v>0</v>
      </c>
      <c r="J135" s="152"/>
      <c r="K135" s="151"/>
      <c r="M135" s="224"/>
      <c r="N135" s="224"/>
      <c r="O135" s="224"/>
      <c r="P135" s="224"/>
    </row>
    <row r="136" spans="1:16" s="136" customFormat="1">
      <c r="A136" s="153">
        <v>109</v>
      </c>
      <c r="B136" s="148" t="s">
        <v>90</v>
      </c>
      <c r="C136" s="148" t="s">
        <v>215</v>
      </c>
      <c r="D136" s="183"/>
      <c r="E136" s="204" t="s">
        <v>382</v>
      </c>
      <c r="F136" s="148" t="s">
        <v>97</v>
      </c>
      <c r="G136" s="150">
        <v>10</v>
      </c>
      <c r="H136" s="151">
        <v>0</v>
      </c>
      <c r="I136" s="151">
        <f t="shared" ref="I136:I138" si="16">ROUND(G136*H136,2)</f>
        <v>0</v>
      </c>
      <c r="J136" s="152">
        <v>21</v>
      </c>
      <c r="K136" s="151">
        <f t="shared" ref="K136:K138" si="17">I136+((I136/100)*J136)</f>
        <v>0</v>
      </c>
      <c r="M136" s="224"/>
      <c r="N136" s="224"/>
      <c r="O136" s="224"/>
      <c r="P136" s="224"/>
    </row>
    <row r="137" spans="1:16" s="136" customFormat="1" ht="25">
      <c r="A137" s="153">
        <v>110</v>
      </c>
      <c r="B137" s="148" t="s">
        <v>90</v>
      </c>
      <c r="C137" s="148">
        <v>741</v>
      </c>
      <c r="D137" s="183" t="s">
        <v>383</v>
      </c>
      <c r="E137" s="204" t="s">
        <v>384</v>
      </c>
      <c r="F137" s="148" t="s">
        <v>97</v>
      </c>
      <c r="G137" s="150">
        <v>10</v>
      </c>
      <c r="H137" s="151">
        <v>0</v>
      </c>
      <c r="I137" s="151">
        <f t="shared" si="16"/>
        <v>0</v>
      </c>
      <c r="J137" s="152">
        <v>21</v>
      </c>
      <c r="K137" s="151">
        <f t="shared" si="17"/>
        <v>0</v>
      </c>
      <c r="M137" s="224"/>
      <c r="N137" s="224"/>
      <c r="O137" s="224"/>
      <c r="P137" s="224"/>
    </row>
    <row r="138" spans="1:16" s="136" customFormat="1" ht="75">
      <c r="A138" s="153">
        <v>111</v>
      </c>
      <c r="B138" s="148" t="s">
        <v>131</v>
      </c>
      <c r="C138" s="148" t="s">
        <v>215</v>
      </c>
      <c r="D138" s="183" t="s">
        <v>385</v>
      </c>
      <c r="E138" s="204" t="s">
        <v>386</v>
      </c>
      <c r="F138" s="148" t="s">
        <v>97</v>
      </c>
      <c r="G138" s="150">
        <v>10</v>
      </c>
      <c r="H138" s="151">
        <v>0</v>
      </c>
      <c r="I138" s="151">
        <f t="shared" si="16"/>
        <v>0</v>
      </c>
      <c r="J138" s="152">
        <v>21</v>
      </c>
      <c r="K138" s="151">
        <f t="shared" si="17"/>
        <v>0</v>
      </c>
      <c r="M138" s="224"/>
      <c r="N138" s="224"/>
      <c r="O138" s="224"/>
      <c r="P138" s="224"/>
    </row>
    <row r="139" spans="1:16" s="143" customFormat="1" ht="13">
      <c r="A139" s="153"/>
      <c r="B139" s="155"/>
      <c r="D139" s="156" t="s">
        <v>186</v>
      </c>
      <c r="E139" s="203" t="s">
        <v>368</v>
      </c>
      <c r="H139" s="151"/>
      <c r="I139" s="157">
        <f>I140+I147+I159+I164</f>
        <v>0</v>
      </c>
      <c r="K139" s="151"/>
      <c r="M139" s="222"/>
      <c r="N139" s="222"/>
      <c r="O139" s="222"/>
      <c r="P139" s="222"/>
    </row>
    <row r="140" spans="1:16" s="136" customFormat="1" ht="13">
      <c r="A140" s="153"/>
      <c r="B140" s="145"/>
      <c r="C140" s="144"/>
      <c r="D140" s="146"/>
      <c r="E140" s="198" t="s">
        <v>371</v>
      </c>
      <c r="F140" s="144"/>
      <c r="G140" s="144"/>
      <c r="H140" s="151"/>
      <c r="I140" s="147">
        <f>SUM(I141:I146)</f>
        <v>0</v>
      </c>
      <c r="J140" s="152"/>
      <c r="K140" s="151"/>
      <c r="M140" s="224"/>
      <c r="N140" s="224"/>
      <c r="O140" s="224"/>
      <c r="P140" s="224"/>
    </row>
    <row r="141" spans="1:16" s="136" customFormat="1" ht="81.75" customHeight="1">
      <c r="A141" s="153">
        <v>112</v>
      </c>
      <c r="B141" s="148"/>
      <c r="C141" s="148" t="s">
        <v>215</v>
      </c>
      <c r="D141" s="183" t="s">
        <v>355</v>
      </c>
      <c r="E141" s="205" t="s">
        <v>358</v>
      </c>
      <c r="F141" s="148" t="s">
        <v>97</v>
      </c>
      <c r="G141" s="150">
        <v>1</v>
      </c>
      <c r="H141" s="151">
        <v>0</v>
      </c>
      <c r="I141" s="151">
        <f t="shared" ref="I141:I146" si="18">ROUND(G141*H141,2)</f>
        <v>0</v>
      </c>
      <c r="J141" s="152">
        <v>21</v>
      </c>
      <c r="K141" s="151">
        <f t="shared" ref="K141:K146" si="19">I141+((I141/100)*J141)</f>
        <v>0</v>
      </c>
      <c r="M141" s="149"/>
      <c r="N141" s="149"/>
      <c r="O141" s="149"/>
      <c r="P141" s="149"/>
    </row>
    <row r="142" spans="1:16" s="136" customFormat="1" ht="81" customHeight="1">
      <c r="A142" s="153">
        <v>113</v>
      </c>
      <c r="B142" s="148"/>
      <c r="C142" s="148" t="s">
        <v>215</v>
      </c>
      <c r="D142" s="183" t="s">
        <v>356</v>
      </c>
      <c r="E142" s="205" t="s">
        <v>359</v>
      </c>
      <c r="F142" s="148" t="s">
        <v>97</v>
      </c>
      <c r="G142" s="150">
        <f>G141</f>
        <v>1</v>
      </c>
      <c r="H142" s="151">
        <v>0</v>
      </c>
      <c r="I142" s="151">
        <f t="shared" si="18"/>
        <v>0</v>
      </c>
      <c r="J142" s="152">
        <v>21</v>
      </c>
      <c r="K142" s="151">
        <f t="shared" si="19"/>
        <v>0</v>
      </c>
      <c r="L142" s="148"/>
      <c r="M142" s="182"/>
      <c r="N142" s="224"/>
      <c r="O142" s="224"/>
      <c r="P142" s="182"/>
    </row>
    <row r="143" spans="1:16" s="136" customFormat="1" ht="64.5" customHeight="1">
      <c r="A143" s="153">
        <v>114</v>
      </c>
      <c r="B143" s="148"/>
      <c r="C143" s="148" t="s">
        <v>215</v>
      </c>
      <c r="D143" s="183" t="s">
        <v>322</v>
      </c>
      <c r="E143" s="206" t="s">
        <v>357</v>
      </c>
      <c r="F143" s="148" t="s">
        <v>97</v>
      </c>
      <c r="G143" s="150">
        <v>1</v>
      </c>
      <c r="H143" s="151">
        <v>0</v>
      </c>
      <c r="I143" s="151">
        <f t="shared" si="18"/>
        <v>0</v>
      </c>
      <c r="J143" s="152">
        <v>21</v>
      </c>
      <c r="K143" s="151">
        <f t="shared" si="19"/>
        <v>0</v>
      </c>
      <c r="L143" s="148"/>
      <c r="M143" s="182"/>
      <c r="N143" s="182"/>
      <c r="O143" s="182"/>
      <c r="P143" s="182"/>
    </row>
    <row r="144" spans="1:16" s="136" customFormat="1" ht="44.25" customHeight="1">
      <c r="A144" s="153">
        <v>115</v>
      </c>
      <c r="B144" s="148"/>
      <c r="C144" s="176" t="s">
        <v>215</v>
      </c>
      <c r="D144" s="173" t="s">
        <v>295</v>
      </c>
      <c r="E144" s="204" t="s">
        <v>321</v>
      </c>
      <c r="F144" s="176" t="s">
        <v>97</v>
      </c>
      <c r="G144" s="171">
        <v>1</v>
      </c>
      <c r="H144" s="151">
        <v>0</v>
      </c>
      <c r="I144" s="151">
        <f t="shared" si="18"/>
        <v>0</v>
      </c>
      <c r="J144" s="152">
        <v>21</v>
      </c>
      <c r="K144" s="151">
        <f t="shared" si="19"/>
        <v>0</v>
      </c>
      <c r="L144" s="172"/>
      <c r="M144" s="182"/>
      <c r="N144" s="182"/>
      <c r="O144" s="182"/>
      <c r="P144" s="182"/>
    </row>
    <row r="145" spans="1:24" s="136" customFormat="1" ht="25">
      <c r="A145" s="153">
        <v>116</v>
      </c>
      <c r="B145" s="148"/>
      <c r="C145" s="148" t="s">
        <v>215</v>
      </c>
      <c r="D145" s="174" t="s">
        <v>291</v>
      </c>
      <c r="E145" s="204" t="s">
        <v>315</v>
      </c>
      <c r="F145" s="148" t="s">
        <v>97</v>
      </c>
      <c r="G145" s="171">
        <v>1</v>
      </c>
      <c r="H145" s="151">
        <v>0</v>
      </c>
      <c r="I145" s="151">
        <f t="shared" si="18"/>
        <v>0</v>
      </c>
      <c r="J145" s="152">
        <v>21</v>
      </c>
      <c r="K145" s="151">
        <f t="shared" si="19"/>
        <v>0</v>
      </c>
      <c r="M145" s="182"/>
      <c r="N145" s="182"/>
      <c r="O145" s="182"/>
      <c r="P145" s="182"/>
    </row>
    <row r="146" spans="1:24" s="136" customFormat="1" ht="57" customHeight="1">
      <c r="A146" s="153">
        <v>117</v>
      </c>
      <c r="B146" s="148"/>
      <c r="C146" s="148" t="s">
        <v>215</v>
      </c>
      <c r="D146" s="183" t="s">
        <v>296</v>
      </c>
      <c r="E146" s="205" t="s">
        <v>314</v>
      </c>
      <c r="F146" s="148" t="s">
        <v>97</v>
      </c>
      <c r="G146" s="150">
        <v>1</v>
      </c>
      <c r="H146" s="151">
        <v>0</v>
      </c>
      <c r="I146" s="151">
        <f t="shared" si="18"/>
        <v>0</v>
      </c>
      <c r="J146" s="152">
        <v>21</v>
      </c>
      <c r="K146" s="151">
        <f t="shared" si="19"/>
        <v>0</v>
      </c>
      <c r="M146" s="224"/>
      <c r="N146" s="224"/>
      <c r="O146" s="224"/>
      <c r="P146" s="224"/>
    </row>
    <row r="147" spans="1:24" s="136" customFormat="1" ht="13">
      <c r="A147" s="153"/>
      <c r="B147" s="148"/>
      <c r="C147" s="145"/>
      <c r="D147" s="144"/>
      <c r="E147" s="198" t="s">
        <v>369</v>
      </c>
      <c r="F147" s="146"/>
      <c r="G147" s="144"/>
      <c r="H147" s="151"/>
      <c r="I147" s="147">
        <f>SUM(I148:I158)</f>
        <v>0</v>
      </c>
      <c r="J147" s="152"/>
      <c r="K147" s="151"/>
      <c r="M147" s="224"/>
      <c r="N147" s="224"/>
      <c r="O147" s="224"/>
      <c r="P147" s="224"/>
    </row>
    <row r="148" spans="1:24" s="136" customFormat="1" ht="96" customHeight="1">
      <c r="A148" s="153">
        <v>118</v>
      </c>
      <c r="B148" s="148"/>
      <c r="C148" s="148" t="s">
        <v>215</v>
      </c>
      <c r="D148" s="250" t="s">
        <v>174</v>
      </c>
      <c r="E148" s="240" t="s">
        <v>395</v>
      </c>
      <c r="F148" s="148" t="s">
        <v>97</v>
      </c>
      <c r="G148" s="150">
        <v>1</v>
      </c>
      <c r="H148" s="151">
        <v>0</v>
      </c>
      <c r="I148" s="151">
        <f t="shared" ref="I148:I158" si="20">ROUND(G148*H148,2)</f>
        <v>0</v>
      </c>
      <c r="J148" s="152">
        <v>21</v>
      </c>
      <c r="K148" s="151">
        <f t="shared" ref="K148:K157" si="21">I148+((I148/100)*J148)</f>
        <v>0</v>
      </c>
      <c r="L148" s="175"/>
      <c r="M148" s="175"/>
      <c r="N148" s="175"/>
      <c r="O148" s="175"/>
      <c r="P148" s="227"/>
    </row>
    <row r="149" spans="1:24" s="136" customFormat="1" ht="55.5" customHeight="1">
      <c r="A149" s="153">
        <v>119</v>
      </c>
      <c r="B149" s="148"/>
      <c r="C149" s="148" t="s">
        <v>215</v>
      </c>
      <c r="D149" s="250" t="s">
        <v>175</v>
      </c>
      <c r="E149" s="240" t="s">
        <v>393</v>
      </c>
      <c r="F149" s="148" t="s">
        <v>97</v>
      </c>
      <c r="G149" s="249">
        <v>1</v>
      </c>
      <c r="H149" s="151">
        <v>0</v>
      </c>
      <c r="I149" s="151">
        <f t="shared" si="20"/>
        <v>0</v>
      </c>
      <c r="J149" s="152">
        <v>21</v>
      </c>
      <c r="K149" s="151">
        <f t="shared" si="21"/>
        <v>0</v>
      </c>
      <c r="M149" s="182"/>
      <c r="N149" s="182"/>
      <c r="O149" s="182"/>
      <c r="P149" s="182"/>
      <c r="T149" s="172"/>
      <c r="U149" s="172"/>
      <c r="V149" s="172"/>
      <c r="W149" s="172"/>
      <c r="X149" s="172"/>
    </row>
    <row r="150" spans="1:24" s="136" customFormat="1" ht="25">
      <c r="A150" s="153">
        <v>120</v>
      </c>
      <c r="B150" s="148"/>
      <c r="C150" s="148" t="s">
        <v>215</v>
      </c>
      <c r="D150" s="174" t="s">
        <v>292</v>
      </c>
      <c r="E150" s="205" t="s">
        <v>318</v>
      </c>
      <c r="F150" s="148" t="s">
        <v>97</v>
      </c>
      <c r="G150" s="150">
        <v>1</v>
      </c>
      <c r="H150" s="151">
        <v>0</v>
      </c>
      <c r="I150" s="151">
        <f t="shared" si="20"/>
        <v>0</v>
      </c>
      <c r="J150" s="152">
        <v>21</v>
      </c>
      <c r="K150" s="151">
        <f t="shared" si="21"/>
        <v>0</v>
      </c>
      <c r="L150" s="172"/>
      <c r="M150" s="182"/>
      <c r="N150" s="224"/>
      <c r="O150" s="224"/>
      <c r="P150" s="224"/>
      <c r="T150" s="172"/>
      <c r="U150" s="172"/>
      <c r="V150" s="172"/>
      <c r="W150" s="172"/>
      <c r="X150" s="172"/>
    </row>
    <row r="151" spans="1:24" s="136" customFormat="1" ht="25">
      <c r="A151" s="153">
        <v>121</v>
      </c>
      <c r="B151" s="148"/>
      <c r="C151" s="148" t="s">
        <v>215</v>
      </c>
      <c r="D151" s="174" t="s">
        <v>293</v>
      </c>
      <c r="E151" s="204" t="s">
        <v>319</v>
      </c>
      <c r="F151" s="148" t="s">
        <v>97</v>
      </c>
      <c r="G151" s="150">
        <v>1</v>
      </c>
      <c r="H151" s="151">
        <v>0</v>
      </c>
      <c r="I151" s="151">
        <f t="shared" si="20"/>
        <v>0</v>
      </c>
      <c r="J151" s="152">
        <v>21</v>
      </c>
      <c r="K151" s="151">
        <f t="shared" si="21"/>
        <v>0</v>
      </c>
      <c r="L151" s="172"/>
      <c r="M151" s="182"/>
      <c r="N151" s="224"/>
      <c r="O151" s="224"/>
      <c r="P151" s="224"/>
      <c r="T151" s="172"/>
      <c r="U151" s="172"/>
      <c r="V151" s="172"/>
      <c r="W151" s="172"/>
      <c r="X151" s="172"/>
    </row>
    <row r="152" spans="1:24" s="136" customFormat="1" ht="28.5" customHeight="1">
      <c r="A152" s="153">
        <v>122</v>
      </c>
      <c r="B152" s="148"/>
      <c r="C152" s="148" t="s">
        <v>215</v>
      </c>
      <c r="D152" s="174" t="s">
        <v>294</v>
      </c>
      <c r="E152" s="205" t="s">
        <v>320</v>
      </c>
      <c r="F152" s="148" t="s">
        <v>97</v>
      </c>
      <c r="G152" s="150">
        <v>1</v>
      </c>
      <c r="H152" s="151">
        <v>0</v>
      </c>
      <c r="I152" s="151">
        <f t="shared" si="20"/>
        <v>0</v>
      </c>
      <c r="J152" s="152">
        <v>21</v>
      </c>
      <c r="K152" s="151">
        <f t="shared" si="21"/>
        <v>0</v>
      </c>
      <c r="L152" s="172"/>
      <c r="M152" s="182"/>
      <c r="N152" s="224"/>
      <c r="O152" s="224"/>
      <c r="P152" s="224"/>
      <c r="T152" s="172"/>
      <c r="U152" s="172"/>
      <c r="V152" s="172"/>
      <c r="W152" s="172"/>
      <c r="X152" s="172"/>
    </row>
    <row r="153" spans="1:24" s="136" customFormat="1" ht="101.25" customHeight="1">
      <c r="A153" s="153">
        <v>123</v>
      </c>
      <c r="B153" s="148"/>
      <c r="C153" s="148" t="s">
        <v>215</v>
      </c>
      <c r="D153" s="250" t="s">
        <v>176</v>
      </c>
      <c r="E153" s="240" t="s">
        <v>392</v>
      </c>
      <c r="F153" s="148" t="s">
        <v>97</v>
      </c>
      <c r="G153" s="150">
        <v>12</v>
      </c>
      <c r="H153" s="151">
        <v>0</v>
      </c>
      <c r="I153" s="151">
        <f t="shared" si="20"/>
        <v>0</v>
      </c>
      <c r="J153" s="152">
        <v>21</v>
      </c>
      <c r="K153" s="151">
        <f t="shared" si="21"/>
        <v>0</v>
      </c>
      <c r="M153" s="149"/>
      <c r="N153" s="149"/>
      <c r="O153" s="149"/>
      <c r="P153" s="149"/>
      <c r="Q153" s="172"/>
      <c r="R153" s="172"/>
      <c r="S153" s="172"/>
      <c r="T153" s="172"/>
      <c r="U153" s="172"/>
      <c r="V153" s="172"/>
      <c r="W153" s="172"/>
      <c r="X153" s="172"/>
    </row>
    <row r="154" spans="1:24" s="136" customFormat="1" ht="25">
      <c r="A154" s="153">
        <v>124</v>
      </c>
      <c r="B154" s="148"/>
      <c r="C154" s="148" t="s">
        <v>215</v>
      </c>
      <c r="D154" s="174" t="s">
        <v>292</v>
      </c>
      <c r="E154" s="205" t="s">
        <v>313</v>
      </c>
      <c r="F154" s="148" t="s">
        <v>97</v>
      </c>
      <c r="G154" s="150">
        <f>G153</f>
        <v>12</v>
      </c>
      <c r="H154" s="151">
        <v>0</v>
      </c>
      <c r="I154" s="151">
        <f t="shared" si="20"/>
        <v>0</v>
      </c>
      <c r="J154" s="152">
        <v>21</v>
      </c>
      <c r="K154" s="151">
        <f t="shared" si="21"/>
        <v>0</v>
      </c>
      <c r="L154" s="172"/>
      <c r="M154" s="182"/>
      <c r="N154" s="182"/>
      <c r="O154" s="182"/>
      <c r="P154" s="182"/>
      <c r="T154" s="172"/>
      <c r="U154" s="172"/>
      <c r="V154" s="172"/>
      <c r="W154" s="172"/>
      <c r="X154" s="172"/>
    </row>
    <row r="155" spans="1:24" s="136" customFormat="1" ht="42" customHeight="1">
      <c r="A155" s="153">
        <v>125</v>
      </c>
      <c r="B155" s="148"/>
      <c r="C155" s="148" t="s">
        <v>215</v>
      </c>
      <c r="D155" s="183" t="s">
        <v>349</v>
      </c>
      <c r="E155" s="240" t="s">
        <v>372</v>
      </c>
      <c r="F155" s="148" t="s">
        <v>97</v>
      </c>
      <c r="G155" s="150">
        <v>1</v>
      </c>
      <c r="H155" s="151">
        <v>0</v>
      </c>
      <c r="I155" s="151">
        <f t="shared" si="20"/>
        <v>0</v>
      </c>
      <c r="J155" s="152">
        <v>21</v>
      </c>
      <c r="K155" s="151">
        <f t="shared" si="21"/>
        <v>0</v>
      </c>
      <c r="M155" s="224"/>
      <c r="N155" s="224"/>
      <c r="O155" s="224"/>
      <c r="P155" s="224"/>
      <c r="Q155" s="172"/>
      <c r="R155" s="172"/>
      <c r="S155" s="172"/>
      <c r="T155" s="172"/>
      <c r="U155" s="172"/>
      <c r="V155" s="172"/>
      <c r="W155" s="172"/>
      <c r="X155" s="172"/>
    </row>
    <row r="156" spans="1:24" s="136" customFormat="1" ht="18.75" customHeight="1">
      <c r="A156" s="153">
        <v>126</v>
      </c>
      <c r="B156" s="148"/>
      <c r="C156" s="148" t="s">
        <v>215</v>
      </c>
      <c r="D156" s="183" t="s">
        <v>350</v>
      </c>
      <c r="E156" s="204" t="s">
        <v>351</v>
      </c>
      <c r="F156" s="148" t="s">
        <v>97</v>
      </c>
      <c r="G156" s="150">
        <f>G155</f>
        <v>1</v>
      </c>
      <c r="H156" s="151">
        <v>0</v>
      </c>
      <c r="I156" s="151">
        <f t="shared" si="20"/>
        <v>0</v>
      </c>
      <c r="J156" s="152">
        <v>21</v>
      </c>
      <c r="K156" s="151">
        <f t="shared" si="21"/>
        <v>0</v>
      </c>
      <c r="M156" s="224"/>
      <c r="N156" s="224"/>
      <c r="O156" s="224"/>
      <c r="P156" s="224"/>
      <c r="Q156" s="172"/>
      <c r="R156" s="172"/>
      <c r="S156" s="172"/>
      <c r="T156" s="172"/>
      <c r="U156" s="172"/>
      <c r="V156" s="172"/>
      <c r="W156" s="172"/>
      <c r="X156" s="172"/>
    </row>
    <row r="157" spans="1:24" s="136" customFormat="1" ht="77.5" customHeight="1">
      <c r="A157" s="153">
        <v>127</v>
      </c>
      <c r="B157" s="148"/>
      <c r="C157" s="148" t="s">
        <v>215</v>
      </c>
      <c r="D157" s="183" t="s">
        <v>177</v>
      </c>
      <c r="E157" s="204" t="s">
        <v>403</v>
      </c>
      <c r="F157" s="148" t="s">
        <v>97</v>
      </c>
      <c r="G157" s="150">
        <v>1</v>
      </c>
      <c r="H157" s="151">
        <v>0</v>
      </c>
      <c r="I157" s="151">
        <f t="shared" si="20"/>
        <v>0</v>
      </c>
      <c r="J157" s="152">
        <v>21</v>
      </c>
      <c r="K157" s="151">
        <f t="shared" si="21"/>
        <v>0</v>
      </c>
      <c r="M157" s="182"/>
      <c r="N157" s="224"/>
      <c r="O157" s="224"/>
      <c r="P157" s="224"/>
      <c r="Q157" s="172"/>
      <c r="R157" s="172"/>
      <c r="S157" s="172"/>
      <c r="T157" s="172"/>
      <c r="U157" s="172"/>
      <c r="V157" s="172"/>
      <c r="W157" s="172"/>
      <c r="X157" s="172"/>
    </row>
    <row r="158" spans="1:24" s="136" customFormat="1" ht="13">
      <c r="A158" s="153"/>
      <c r="B158" s="148"/>
      <c r="C158" s="148"/>
      <c r="D158" s="183"/>
      <c r="E158" s="198" t="s">
        <v>173</v>
      </c>
      <c r="F158" s="146"/>
      <c r="G158" s="144"/>
      <c r="H158" s="151"/>
      <c r="I158" s="151">
        <f t="shared" si="20"/>
        <v>0</v>
      </c>
      <c r="J158" s="152"/>
      <c r="K158" s="151"/>
      <c r="M158" s="224"/>
      <c r="N158" s="224"/>
      <c r="O158" s="224"/>
      <c r="P158" s="224"/>
    </row>
    <row r="159" spans="1:24" s="136" customFormat="1" ht="108.75" customHeight="1">
      <c r="A159" s="153">
        <v>128</v>
      </c>
      <c r="B159" s="148"/>
      <c r="C159" s="148" t="s">
        <v>215</v>
      </c>
      <c r="D159" s="183" t="s">
        <v>200</v>
      </c>
      <c r="E159" s="204" t="s">
        <v>390</v>
      </c>
      <c r="F159" s="148" t="s">
        <v>97</v>
      </c>
      <c r="G159" s="150">
        <v>1</v>
      </c>
      <c r="H159" s="151">
        <v>0</v>
      </c>
      <c r="I159" s="147">
        <f>SUM(I160:I163)</f>
        <v>0</v>
      </c>
      <c r="J159" s="152">
        <v>21</v>
      </c>
      <c r="K159" s="151">
        <f>I159+((I159/100)*J159)</f>
        <v>0</v>
      </c>
      <c r="M159" s="182"/>
      <c r="N159" s="224"/>
      <c r="O159" s="224"/>
      <c r="P159" s="224"/>
      <c r="S159" s="169"/>
    </row>
    <row r="160" spans="1:24" s="136" customFormat="1" ht="108" customHeight="1">
      <c r="A160" s="153">
        <v>129</v>
      </c>
      <c r="B160" s="148"/>
      <c r="C160" s="148" t="s">
        <v>215</v>
      </c>
      <c r="D160" s="248" t="s">
        <v>370</v>
      </c>
      <c r="E160" s="204" t="s">
        <v>391</v>
      </c>
      <c r="F160" s="148" t="s">
        <v>97</v>
      </c>
      <c r="G160" s="150">
        <v>12</v>
      </c>
      <c r="H160" s="151">
        <v>0</v>
      </c>
      <c r="I160" s="151">
        <f t="shared" ref="I160:I163" si="22">ROUND(G160*H160,2)</f>
        <v>0</v>
      </c>
      <c r="J160" s="152">
        <v>21</v>
      </c>
      <c r="K160" s="151">
        <f>I160+((I160/100)*J160)</f>
        <v>0</v>
      </c>
      <c r="M160" s="182"/>
      <c r="N160" s="224"/>
      <c r="O160" s="224"/>
      <c r="P160" s="224"/>
      <c r="S160" s="170"/>
    </row>
    <row r="161" spans="1:16" s="136" customFormat="1" ht="32.25" customHeight="1">
      <c r="A161" s="153">
        <v>130</v>
      </c>
      <c r="B161" s="148"/>
      <c r="C161" s="148" t="s">
        <v>215</v>
      </c>
      <c r="D161" s="183" t="s">
        <v>178</v>
      </c>
      <c r="E161" s="204" t="s">
        <v>282</v>
      </c>
      <c r="F161" s="148" t="s">
        <v>97</v>
      </c>
      <c r="G161" s="150">
        <v>1</v>
      </c>
      <c r="H161" s="151">
        <v>0</v>
      </c>
      <c r="I161" s="151">
        <f t="shared" si="22"/>
        <v>0</v>
      </c>
      <c r="J161" s="152">
        <v>21</v>
      </c>
      <c r="K161" s="151">
        <f>I161+((I161/100)*J161)</f>
        <v>0</v>
      </c>
      <c r="M161" s="182"/>
      <c r="N161" s="224"/>
      <c r="O161" s="224"/>
      <c r="P161" s="227"/>
    </row>
    <row r="162" spans="1:16" s="136" customFormat="1" ht="34.5" customHeight="1">
      <c r="A162" s="153">
        <v>131</v>
      </c>
      <c r="B162" s="148"/>
      <c r="C162" s="148" t="s">
        <v>215</v>
      </c>
      <c r="D162" s="183" t="s">
        <v>203</v>
      </c>
      <c r="E162" s="204" t="s">
        <v>282</v>
      </c>
      <c r="F162" s="148" t="s">
        <v>97</v>
      </c>
      <c r="G162" s="150">
        <v>24</v>
      </c>
      <c r="H162" s="151">
        <v>0</v>
      </c>
      <c r="I162" s="151">
        <f t="shared" si="22"/>
        <v>0</v>
      </c>
      <c r="J162" s="152">
        <v>21</v>
      </c>
      <c r="K162" s="151">
        <f>I162+((I162/100)*J162)</f>
        <v>0</v>
      </c>
      <c r="M162" s="182"/>
      <c r="N162" s="224"/>
      <c r="O162" s="224"/>
      <c r="P162" s="224"/>
    </row>
    <row r="163" spans="1:16" s="136" customFormat="1" ht="13">
      <c r="A163" s="153"/>
      <c r="B163" s="148"/>
      <c r="C163" s="148"/>
      <c r="D163" s="183"/>
      <c r="E163" s="198" t="s">
        <v>179</v>
      </c>
      <c r="F163" s="146"/>
      <c r="G163" s="144"/>
      <c r="H163" s="151">
        <v>0</v>
      </c>
      <c r="I163" s="151">
        <f t="shared" si="22"/>
        <v>0</v>
      </c>
      <c r="J163" s="152"/>
      <c r="K163" s="159"/>
      <c r="M163" s="224"/>
      <c r="N163" s="224"/>
      <c r="O163" s="224"/>
      <c r="P163" s="224"/>
    </row>
    <row r="164" spans="1:16" s="136" customFormat="1" ht="42" customHeight="1">
      <c r="A164" s="153">
        <v>132</v>
      </c>
      <c r="B164" s="148"/>
      <c r="C164" s="148" t="s">
        <v>215</v>
      </c>
      <c r="D164" s="183" t="s">
        <v>180</v>
      </c>
      <c r="E164" s="204" t="s">
        <v>387</v>
      </c>
      <c r="F164" s="148" t="s">
        <v>97</v>
      </c>
      <c r="G164" s="150">
        <v>4</v>
      </c>
      <c r="H164" s="151">
        <v>0</v>
      </c>
      <c r="I164" s="147">
        <f>SUM(I165:I171)</f>
        <v>0</v>
      </c>
      <c r="J164" s="152">
        <v>21</v>
      </c>
      <c r="K164" s="151">
        <f t="shared" ref="K164:K170" si="23">I164+((I164/100)*J164)</f>
        <v>0</v>
      </c>
      <c r="M164" s="224"/>
      <c r="N164" s="224"/>
      <c r="O164" s="224"/>
      <c r="P164" s="224"/>
    </row>
    <row r="165" spans="1:16" s="136" customFormat="1" ht="19.5" customHeight="1">
      <c r="A165" s="153">
        <v>133</v>
      </c>
      <c r="B165" s="148"/>
      <c r="C165" s="148" t="s">
        <v>215</v>
      </c>
      <c r="D165" s="183" t="s">
        <v>181</v>
      </c>
      <c r="E165" s="204" t="s">
        <v>283</v>
      </c>
      <c r="F165" s="148" t="s">
        <v>97</v>
      </c>
      <c r="G165" s="150">
        <f>G164</f>
        <v>4</v>
      </c>
      <c r="H165" s="151">
        <v>0</v>
      </c>
      <c r="I165" s="151">
        <f t="shared" ref="I165:I171" si="24">ROUND(G165*H165,2)</f>
        <v>0</v>
      </c>
      <c r="J165" s="152">
        <v>21</v>
      </c>
      <c r="K165" s="151">
        <f t="shared" si="23"/>
        <v>0</v>
      </c>
      <c r="M165" s="224"/>
      <c r="N165" s="224"/>
      <c r="O165" s="224"/>
      <c r="P165" s="224"/>
    </row>
    <row r="166" spans="1:16" s="136" customFormat="1" ht="19.5" customHeight="1">
      <c r="A166" s="153">
        <v>134</v>
      </c>
      <c r="B166" s="148" t="s">
        <v>90</v>
      </c>
      <c r="C166" s="148">
        <v>741</v>
      </c>
      <c r="D166" s="183" t="s">
        <v>261</v>
      </c>
      <c r="E166" s="204" t="s">
        <v>285</v>
      </c>
      <c r="F166" s="148" t="s">
        <v>97</v>
      </c>
      <c r="G166" s="150">
        <v>1</v>
      </c>
      <c r="H166" s="151">
        <v>0</v>
      </c>
      <c r="I166" s="151">
        <f t="shared" si="24"/>
        <v>0</v>
      </c>
      <c r="J166" s="152">
        <v>21</v>
      </c>
      <c r="K166" s="151">
        <f t="shared" si="23"/>
        <v>0</v>
      </c>
      <c r="M166" s="224"/>
      <c r="N166" s="224"/>
      <c r="O166" s="224"/>
      <c r="P166" s="224"/>
    </row>
    <row r="167" spans="1:16" s="136" customFormat="1" ht="30" customHeight="1">
      <c r="A167" s="153">
        <v>135</v>
      </c>
      <c r="B167" s="148" t="s">
        <v>131</v>
      </c>
      <c r="C167" s="148" t="s">
        <v>132</v>
      </c>
      <c r="D167" s="183" t="s">
        <v>235</v>
      </c>
      <c r="E167" s="204" t="s">
        <v>286</v>
      </c>
      <c r="F167" s="148" t="s">
        <v>97</v>
      </c>
      <c r="G167" s="150">
        <f>G166</f>
        <v>1</v>
      </c>
      <c r="H167" s="151">
        <v>0</v>
      </c>
      <c r="I167" s="151">
        <f t="shared" si="24"/>
        <v>0</v>
      </c>
      <c r="J167" s="152">
        <v>21</v>
      </c>
      <c r="K167" s="151">
        <f t="shared" si="23"/>
        <v>0</v>
      </c>
      <c r="M167" s="224"/>
      <c r="N167" s="224"/>
      <c r="O167" s="224"/>
      <c r="P167" s="224"/>
    </row>
    <row r="168" spans="1:16" s="136" customFormat="1" ht="19.5" customHeight="1">
      <c r="A168" s="153">
        <v>136</v>
      </c>
      <c r="B168" s="148" t="s">
        <v>131</v>
      </c>
      <c r="C168" s="148" t="s">
        <v>132</v>
      </c>
      <c r="D168" s="183" t="s">
        <v>251</v>
      </c>
      <c r="E168" s="204" t="s">
        <v>287</v>
      </c>
      <c r="F168" s="148" t="s">
        <v>114</v>
      </c>
      <c r="G168" s="150">
        <v>50</v>
      </c>
      <c r="H168" s="151">
        <v>0</v>
      </c>
      <c r="I168" s="151">
        <f t="shared" si="24"/>
        <v>0</v>
      </c>
      <c r="J168" s="152">
        <v>21</v>
      </c>
      <c r="K168" s="151">
        <f t="shared" si="23"/>
        <v>0</v>
      </c>
      <c r="M168" s="224"/>
      <c r="N168" s="224"/>
      <c r="O168" s="224"/>
      <c r="P168" s="224"/>
    </row>
    <row r="169" spans="1:16" s="136" customFormat="1" ht="26.25" customHeight="1">
      <c r="A169" s="153">
        <v>137</v>
      </c>
      <c r="B169" s="148" t="s">
        <v>90</v>
      </c>
      <c r="C169" s="148">
        <v>741</v>
      </c>
      <c r="D169" s="183" t="s">
        <v>262</v>
      </c>
      <c r="E169" s="204" t="s">
        <v>284</v>
      </c>
      <c r="F169" s="148" t="s">
        <v>114</v>
      </c>
      <c r="G169" s="150">
        <f>G168</f>
        <v>50</v>
      </c>
      <c r="H169" s="151">
        <v>0</v>
      </c>
      <c r="I169" s="151">
        <f t="shared" si="24"/>
        <v>0</v>
      </c>
      <c r="J169" s="152">
        <v>21</v>
      </c>
      <c r="K169" s="151">
        <f t="shared" si="23"/>
        <v>0</v>
      </c>
      <c r="M169" s="224"/>
      <c r="N169" s="224"/>
      <c r="O169" s="224"/>
      <c r="P169" s="224"/>
    </row>
    <row r="170" spans="1:16" s="136" customFormat="1" ht="25">
      <c r="A170" s="153">
        <v>138</v>
      </c>
      <c r="B170" s="148"/>
      <c r="C170" s="148" t="s">
        <v>215</v>
      </c>
      <c r="D170" s="183" t="s">
        <v>182</v>
      </c>
      <c r="E170" s="207" t="s">
        <v>288</v>
      </c>
      <c r="F170" s="148" t="s">
        <v>97</v>
      </c>
      <c r="G170" s="150">
        <f>G164</f>
        <v>4</v>
      </c>
      <c r="H170" s="151">
        <v>0</v>
      </c>
      <c r="I170" s="151">
        <f t="shared" si="24"/>
        <v>0</v>
      </c>
      <c r="J170" s="152">
        <v>21</v>
      </c>
      <c r="K170" s="151">
        <f t="shared" si="23"/>
        <v>0</v>
      </c>
      <c r="M170" s="224"/>
      <c r="N170" s="224"/>
      <c r="O170" s="224"/>
      <c r="P170" s="224"/>
    </row>
    <row r="171" spans="1:16" s="161" customFormat="1" ht="13">
      <c r="A171" s="233"/>
      <c r="D171" s="162"/>
      <c r="E171" s="208" t="s">
        <v>201</v>
      </c>
      <c r="I171" s="151">
        <f t="shared" si="24"/>
        <v>0</v>
      </c>
      <c r="M171" s="228"/>
      <c r="N171" s="228"/>
      <c r="O171" s="228"/>
      <c r="P171" s="228"/>
    </row>
    <row r="172" spans="1:16" ht="13">
      <c r="I172" s="163">
        <f>I14+I45+I77+I139</f>
        <v>0</v>
      </c>
    </row>
  </sheetData>
  <sheetProtection formatCells="0" formatColumns="0" formatRows="0" insertColumns="0" insertRows="0" insertHyperlinks="0" deleteColumns="0" deleteRows="0" sort="0" autoFilter="0" pivotTables="0"/>
  <customSheetViews>
    <customSheetView guid="{D6CFA044-0C8C-4ECE-96A2-AFF3DD5E0425}" scale="70" showPageBreaks="1" showGridLines="0" fitToPage="1" printArea="1" hiddenRows="1" hiddenColumns="1">
      <pane ySplit="12" topLeftCell="A13" activePane="bottomLeft" state="frozen"/>
      <selection pane="bottomLeft" activeCell="A13" sqref="A13"/>
      <pageMargins left="0.59055118110236227" right="0.59055118110236227" top="0.59055118110236227" bottom="0.59055118110236227" header="0.51181102362204722" footer="0.51181102362204722"/>
      <printOptions horizontalCentered="1"/>
      <pageSetup paperSize="9" scale="77" fitToHeight="999" orientation="landscape" errors="blank" r:id="rId1"/>
      <headerFooter alignWithMargins="0"/>
    </customSheetView>
    <customSheetView guid="{82B4F4D9-5370-4303-A97E-2A49E01AF629}" scale="70" showGridLines="0" fitToPage="1" hiddenRows="1" hiddenColumns="1">
      <pane ySplit="12" topLeftCell="A453" activePane="bottomLeft" state="frozen"/>
      <selection pane="bottomLeft" activeCell="E448" sqref="E448"/>
      <pageMargins left="0.59055118110236227" right="0.59055118110236227" top="0.59055118110236227" bottom="0.59055118110236227" header="0.51181102362204722" footer="0.51181102362204722"/>
      <printOptions horizontalCentered="1"/>
      <pageSetup paperSize="9" scale="77" fitToHeight="999" orientation="landscape" errors="blank" r:id="rId2"/>
      <headerFooter alignWithMargins="0"/>
    </customSheetView>
    <customSheetView guid="{65E3123D-ED26-44E3-A414-09EEEF825484}" scale="70" showGridLines="0" fitToPage="1" hiddenRows="1" hiddenColumns="1">
      <pane ySplit="12" topLeftCell="A13" activePane="bottomLeft" state="frozen"/>
      <selection pane="bottomLeft" activeCell="A13" sqref="A13"/>
      <pageMargins left="0.59055118110236227" right="0.59055118110236227" top="0.59055118110236227" bottom="0.59055118110236227" header="0.51181102362204722" footer="0.51181102362204722"/>
      <printOptions horizontalCentered="1"/>
      <pageSetup paperSize="9" scale="77" fitToHeight="999" orientation="landscape" errors="blank" r:id="rId3"/>
      <headerFooter alignWithMargins="0"/>
    </customSheetView>
  </customSheetViews>
  <mergeCells count="8">
    <mergeCell ref="P11:R11"/>
    <mergeCell ref="P12:R12"/>
    <mergeCell ref="C9:D9"/>
    <mergeCell ref="C8:D8"/>
    <mergeCell ref="C3:E3"/>
    <mergeCell ref="C7:E7"/>
    <mergeCell ref="M11:O11"/>
    <mergeCell ref="M12:O12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77" fitToHeight="999" orientation="landscape" errors="blank" r:id="rId4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"/>
  <sheetViews>
    <sheetView workbookViewId="0"/>
  </sheetViews>
  <sheetFormatPr defaultRowHeight="12.5"/>
  <sheetData/>
  <sheetProtection formatCells="0" formatColumns="0" formatRows="0" insertColumns="0" insertRows="0" insertHyperlinks="0" deleteColumns="0" deleteRows="0" sort="0" autoFilter="0" pivotTables="0"/>
  <customSheetViews>
    <customSheetView guid="{D6CFA044-0C8C-4ECE-96A2-AFF3DD5E0425}" state="hidden">
      <pageMargins left="0.69999998807907104" right="0.69999998807907104" top="0.75" bottom="0.75" header="0.30000001192092896" footer="0.30000001192092896"/>
      <pageSetup errors="blank"/>
    </customSheetView>
    <customSheetView guid="{82B4F4D9-5370-4303-A97E-2A49E01AF629}" state="hidden">
      <pageMargins left="0.69999998807907104" right="0.69999998807907104" top="0.75" bottom="0.75" header="0.30000001192092896" footer="0.30000001192092896"/>
      <pageSetup errors="blank"/>
    </customSheetView>
    <customSheetView guid="{65E3123D-ED26-44E3-A414-09EEEF825484}" state="hidden">
      <pageMargins left="0.69999998807907104" right="0.69999998807907104" top="0.75" bottom="0.75" header="0.30000001192092896" footer="0.30000001192092896"/>
      <pageSetup errors="blank"/>
    </customSheetView>
  </customSheetViews>
  <pageMargins left="0.69999998807907104" right="0.69999998807907104" top="0.75" bottom="0.75" header="0.30000001192092896" footer="0.30000001192092896"/>
  <pageSetup errors="blank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/>
</file>

<file path=customXml/itemProps1.xml><?xml version="1.0" encoding="utf-8"?>
<ds:datastoreItem xmlns:ds="http://schemas.openxmlformats.org/officeDocument/2006/customXml" ds:itemID="{1A117082-AE84-45DC-B4B1-E854891D3B4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Krycí list</vt:lpstr>
      <vt:lpstr>Rekapitulace</vt:lpstr>
      <vt:lpstr>soupis oceněný</vt:lpstr>
      <vt:lpstr>#Figury</vt:lpstr>
      <vt:lpstr>Rekapitulace!Názvy_tisku</vt:lpstr>
      <vt:lpstr>'soupis oceněný'!Názvy_tisku</vt:lpstr>
      <vt:lpstr>'soupis oceněný'!Oblast_tisku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2019-11-21T13:12:23Z</cp:lastPrinted>
  <dcterms:created xsi:type="dcterms:W3CDTF">2006-04-27T05:25:48Z</dcterms:created>
  <dcterms:modified xsi:type="dcterms:W3CDTF">2025-02-05T14:12:21Z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\	;	;	{	}	[@[{0}]]	1029	1029</vt:lpwstr>
  </property>
</Properties>
</file>